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F:\WIP\Covered Bond Guarantor LP\Investor Report\HTT\2024.08\"/>
    </mc:Choice>
  </mc:AlternateContent>
  <xr:revisionPtr revIDLastSave="0" documentId="13_ncr:1_{230352AB-E397-4285-BEFC-F356F9292FA4}" xr6:coauthVersionLast="47" xr6:coauthVersionMax="47" xr10:uidLastSave="{00000000-0000-0000-0000-000000000000}"/>
  <bookViews>
    <workbookView xWindow="-120" yWindow="-120" windowWidth="29040" windowHeight="15720" tabRatio="879"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25" r:id="rId10"/>
    <sheet name="E. Optional ECB-ECAIs data" sheetId="18" r:id="rId11"/>
    <sheet name="F1. Sustainable M data" sheetId="19" state="hidden" r:id="rId12"/>
    <sheet name="F2. Sustainable PS data" sheetId="24" state="hidden" r:id="rId13"/>
    <sheet name="G1. Crisis M Payment Holidays" sheetId="22" state="hidden" r:id="rId14"/>
    <sheet name="E.g. General" sheetId="15" r:id="rId15"/>
    <sheet name="E.g. Other" sheetId="16" r:id="rId16"/>
  </sheets>
  <externalReferences>
    <externalReference r:id="rId17"/>
    <externalReference r:id="rId18"/>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 name="QC">'[1]aging summary $'!$B$125:$I$138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1" i="9" l="1"/>
  <c r="C174" i="9" l="1"/>
  <c r="C173" i="9"/>
  <c r="C170" i="9"/>
  <c r="C36" i="9"/>
  <c r="C47" i="8"/>
  <c r="G85" i="18" l="1"/>
  <c r="G86" i="18"/>
  <c r="C84" i="18"/>
  <c r="G84" i="18" s="1"/>
  <c r="C83" i="18"/>
  <c r="G83" i="18" s="1"/>
  <c r="C82" i="18"/>
  <c r="G82" i="18" s="1"/>
  <c r="C75" i="18"/>
  <c r="C76" i="18"/>
  <c r="C262" i="9"/>
  <c r="C260" i="9"/>
  <c r="D246" i="9"/>
  <c r="D245" i="9"/>
  <c r="D244" i="9"/>
  <c r="D243" i="9"/>
  <c r="D242" i="9"/>
  <c r="D241" i="9"/>
  <c r="C246" i="9"/>
  <c r="C245" i="9"/>
  <c r="C244" i="9"/>
  <c r="C243" i="9"/>
  <c r="C242" i="9"/>
  <c r="C241" i="9"/>
  <c r="C238" i="9"/>
  <c r="D191" i="9"/>
  <c r="D192" i="9"/>
  <c r="D193" i="9"/>
  <c r="D194" i="9"/>
  <c r="D195" i="9"/>
  <c r="D196" i="9"/>
  <c r="D197" i="9"/>
  <c r="D198" i="9"/>
  <c r="D199" i="9"/>
  <c r="D200" i="9"/>
  <c r="D190" i="9"/>
  <c r="C191" i="9"/>
  <c r="C192" i="9"/>
  <c r="C193" i="9"/>
  <c r="C194" i="9"/>
  <c r="C195" i="9"/>
  <c r="C196" i="9"/>
  <c r="C197" i="9"/>
  <c r="C198" i="9"/>
  <c r="C199" i="9"/>
  <c r="C200" i="9"/>
  <c r="C190" i="9"/>
  <c r="C187" i="9"/>
  <c r="F181" i="9"/>
  <c r="C180" i="9"/>
  <c r="F180" i="9" s="1"/>
  <c r="F174" i="9"/>
  <c r="F173" i="9"/>
  <c r="F171" i="9"/>
  <c r="F172" i="9"/>
  <c r="F170" i="9"/>
  <c r="F160" i="9"/>
  <c r="C162" i="9"/>
  <c r="F162" i="9" s="1"/>
  <c r="C161" i="9"/>
  <c r="F161" i="9" s="1"/>
  <c r="F152" i="9"/>
  <c r="C151" i="9"/>
  <c r="F151" i="9" s="1"/>
  <c r="C150" i="9"/>
  <c r="F150" i="9" s="1"/>
  <c r="D111" i="9"/>
  <c r="C101" i="9"/>
  <c r="F101" i="9" s="1"/>
  <c r="C102" i="9"/>
  <c r="F102" i="9" s="1"/>
  <c r="C103" i="9"/>
  <c r="F103" i="9" s="1"/>
  <c r="C104" i="9"/>
  <c r="F104" i="9" s="1"/>
  <c r="C105" i="9"/>
  <c r="F105" i="9" s="1"/>
  <c r="C106" i="9"/>
  <c r="F106" i="9" s="1"/>
  <c r="C107" i="9"/>
  <c r="F107" i="9" s="1"/>
  <c r="C108" i="9"/>
  <c r="F108" i="9" s="1"/>
  <c r="C109" i="9"/>
  <c r="F109" i="9" s="1"/>
  <c r="C110" i="9"/>
  <c r="F110" i="9" s="1"/>
  <c r="C100" i="9"/>
  <c r="F100" i="9" s="1"/>
  <c r="C99" i="9"/>
  <c r="F99" i="9" s="1"/>
  <c r="F81" i="9"/>
  <c r="C28" i="9"/>
  <c r="C111" i="9" l="1"/>
  <c r="F111" i="9" s="1"/>
  <c r="C235" i="8"/>
  <c r="C165" i="8"/>
  <c r="D141" i="8"/>
  <c r="C154" i="8"/>
  <c r="C145" i="8"/>
  <c r="C142" i="8"/>
  <c r="C139" i="8"/>
  <c r="C138" i="8"/>
  <c r="C89" i="8"/>
  <c r="D89" i="8" s="1"/>
  <c r="C76" i="8" l="1"/>
  <c r="C75" i="8"/>
  <c r="C74" i="8"/>
  <c r="C73" i="8"/>
  <c r="C72" i="8"/>
  <c r="C71" i="8"/>
  <c r="C70" i="8"/>
  <c r="C66" i="8"/>
  <c r="D49" i="8"/>
  <c r="F45" i="8"/>
  <c r="C39" i="8"/>
  <c r="C38" i="8"/>
  <c r="C53" i="8" l="1"/>
  <c r="C12" i="9" s="1"/>
  <c r="K576" i="25"/>
  <c r="I576" i="25"/>
  <c r="G576" i="25"/>
  <c r="E576" i="25"/>
  <c r="M575" i="25"/>
  <c r="C575" i="25"/>
  <c r="M574" i="25"/>
  <c r="C574" i="25"/>
  <c r="M573" i="25"/>
  <c r="C573" i="25"/>
  <c r="M572" i="25"/>
  <c r="C572" i="25"/>
  <c r="M571" i="25"/>
  <c r="C571" i="25"/>
  <c r="M570" i="25"/>
  <c r="C570" i="25"/>
  <c r="M569" i="25"/>
  <c r="C569" i="25"/>
  <c r="M568" i="25"/>
  <c r="C568" i="25"/>
  <c r="M567" i="25"/>
  <c r="C567" i="25"/>
  <c r="M566" i="25"/>
  <c r="C566" i="25"/>
  <c r="M565" i="25"/>
  <c r="C565" i="25"/>
  <c r="M564" i="25"/>
  <c r="C564" i="25"/>
  <c r="M563" i="25"/>
  <c r="C563" i="25"/>
  <c r="M562" i="25"/>
  <c r="C562" i="25"/>
  <c r="A226" i="25"/>
  <c r="G150" i="25"/>
  <c r="G44" i="25"/>
  <c r="S37" i="25"/>
  <c r="S36" i="25"/>
  <c r="S35" i="25"/>
  <c r="S34" i="25"/>
  <c r="S33" i="25"/>
  <c r="S32" i="25"/>
  <c r="S31" i="25"/>
  <c r="S30" i="25"/>
  <c r="S29" i="25"/>
  <c r="S28" i="25"/>
  <c r="S27" i="25"/>
  <c r="S26" i="25"/>
  <c r="S25" i="25"/>
  <c r="S24" i="25"/>
  <c r="S22" i="25"/>
  <c r="S19" i="25"/>
  <c r="F349" i="19"/>
  <c r="G349" i="19"/>
  <c r="G326" i="19"/>
  <c r="F326" i="19"/>
  <c r="G32" i="24"/>
  <c r="G33" i="24"/>
  <c r="G34" i="24"/>
  <c r="G35" i="24"/>
  <c r="G36" i="24"/>
  <c r="G37" i="24"/>
  <c r="G38" i="24"/>
  <c r="G39" i="24"/>
  <c r="G40" i="24"/>
  <c r="G41" i="24"/>
  <c r="G42" i="24"/>
  <c r="G43" i="24"/>
  <c r="G44" i="24"/>
  <c r="G45" i="24"/>
  <c r="G31" i="24"/>
  <c r="D46" i="24"/>
  <c r="C46" i="24"/>
  <c r="C231" i="8" l="1"/>
  <c r="C115" i="8"/>
  <c r="D115" i="8" s="1"/>
  <c r="M576" i="25"/>
  <c r="C93" i="8"/>
  <c r="C99" i="8"/>
  <c r="D99" i="8" s="1"/>
  <c r="G46" i="24"/>
  <c r="D94" i="8" l="1"/>
  <c r="C94" i="8"/>
  <c r="D95" i="8" s="1"/>
  <c r="D22" i="24"/>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G293" i="8"/>
  <c r="F295" i="8"/>
  <c r="F293" i="8"/>
  <c r="F307" i="8"/>
  <c r="C95" i="8" l="1"/>
  <c r="D96" i="8" s="1"/>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C96" i="8" l="1"/>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D97" i="8" l="1"/>
  <c r="C97" i="8"/>
  <c r="C98" i="8" s="1"/>
  <c r="G378" i="9"/>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8" i="8" l="1"/>
  <c r="D97" i="19"/>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23" i="9"/>
  <c r="G324" i="9"/>
  <c r="G315" i="9"/>
  <c r="G316" i="9"/>
  <c r="G325" i="9"/>
  <c r="G317" i="9"/>
  <c r="G318" i="9"/>
  <c r="G327" i="9"/>
  <c r="G311" i="9"/>
  <c r="G319" i="9"/>
  <c r="G310" i="9"/>
  <c r="G328" i="9" s="1"/>
  <c r="G312" i="9"/>
  <c r="G320" i="9"/>
  <c r="G326" i="9"/>
  <c r="G321" i="9"/>
  <c r="G314" i="9"/>
  <c r="G313" i="9"/>
  <c r="G322" i="9"/>
  <c r="F315" i="9"/>
  <c r="F324" i="9"/>
  <c r="F325" i="9"/>
  <c r="F316" i="9"/>
  <c r="F317" i="9"/>
  <c r="F326" i="9"/>
  <c r="F318" i="9"/>
  <c r="F321" i="9"/>
  <c r="F327" i="9"/>
  <c r="F320" i="9"/>
  <c r="F311" i="9"/>
  <c r="F328" i="9" s="1"/>
  <c r="F319" i="9"/>
  <c r="F310" i="9"/>
  <c r="F312" i="9"/>
  <c r="F313" i="9"/>
  <c r="F322" i="9"/>
  <c r="F314" i="9"/>
  <c r="F323" i="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D291" i="8"/>
  <c r="C293" i="8"/>
  <c r="C291" i="8"/>
  <c r="D307" i="8"/>
  <c r="C295" i="8"/>
  <c r="D293" i="8"/>
  <c r="C307" i="8"/>
  <c r="F220" i="8" l="1"/>
  <c r="C179" i="8" l="1"/>
  <c r="C288" i="8"/>
  <c r="F177" i="8" l="1"/>
  <c r="F176"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C249" i="9"/>
  <c r="D227" i="9"/>
  <c r="G228" i="9" s="1"/>
  <c r="C227" i="9"/>
  <c r="F219" i="9" s="1"/>
  <c r="D214" i="9"/>
  <c r="D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C164" i="8" s="1"/>
  <c r="D165" i="8" s="1"/>
  <c r="D167" i="8" s="1"/>
  <c r="G165" i="8" s="1"/>
  <c r="D77" i="8"/>
  <c r="G80" i="8" s="1"/>
  <c r="C77" i="8"/>
  <c r="F17" i="22" l="1"/>
  <c r="F36" i="9"/>
  <c r="G166" i="8"/>
  <c r="G164" i="8"/>
  <c r="C167" i="8"/>
  <c r="G247" i="9"/>
  <c r="D238" i="9"/>
  <c r="F36" i="10"/>
  <c r="F34" i="24"/>
  <c r="F38" i="24"/>
  <c r="F42" i="24"/>
  <c r="F31" i="24"/>
  <c r="F35" i="24"/>
  <c r="F39" i="24"/>
  <c r="F43" i="24"/>
  <c r="F11" i="24"/>
  <c r="F32" i="24"/>
  <c r="F36" i="24"/>
  <c r="F40" i="24"/>
  <c r="F44" i="24"/>
  <c r="F33" i="24"/>
  <c r="F37" i="24"/>
  <c r="F41" i="24"/>
  <c r="F45" i="24"/>
  <c r="F21" i="24"/>
  <c r="F16" i="24"/>
  <c r="G148" i="8"/>
  <c r="G147" i="8"/>
  <c r="F148" i="8"/>
  <c r="F147" i="8"/>
  <c r="G450" i="9"/>
  <c r="G428"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87" i="9" s="1"/>
  <c r="G187" i="9" s="1"/>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<sst xmlns="http://schemas.openxmlformats.org/spreadsheetml/2006/main" count="6983" uniqueCount="3466">
  <si>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</si>
  <si>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</si>
  <si>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</si>
  <si>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</si>
  <si>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</si>
  <si>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</si>
  <si>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</si>
  <si>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</si>
  <si>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</si>
  <si>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</si>
  <si>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</si>
  <si>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</si>
  <si>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</si>
  <si>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</si>
  <si>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</si>
  <si>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</si>
  <si>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</si>
  <si>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</si>
  <si>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</si>
  <si>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</si>
  <si>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</si>
  <si>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</si>
  <si>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</si>
  <si>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</si>
  <si>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</si>
  <si>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</si>
  <si>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</si>
  <si>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</si>
  <si>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</si>
  <si>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</si>
  <si>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</si>
  <si>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</si>
  <si>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</si>
  <si>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</si>
  <si>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</si>
  <si>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</si>
  <si>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</si>
  <si>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</si>
  <si>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</si>
  <si>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</si>
  <si>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</si>
  <si>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</si>
  <si>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</si>
  <si>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</si>
  <si>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</si>
  <si>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</si>
  <si>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</si>
  <si>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</si>
  <si>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</si>
  <si>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</si>
  <si>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</si>
  <si>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</si>
  <si>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</si>
  <si>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</si>
  <si>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</si>
  <si>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</si>
  <si>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</si>
  <si>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</si>
  <si>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</si>
  <si>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</si>
  <si>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</si>
  <si>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</si>
  <si>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</si>
  <si>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</si>
  <si>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</si>
  <si>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</si>
  <si>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</si>
  <si>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</si>
  <si>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</si>
  <si>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</si>
  <si>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</si>
  <si>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</si>
  <si>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</si>
  <si>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</si>
  <si>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</si>
  <si>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</si>
  <si>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</si>
  <si>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</si>
  <si>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</si>
  <si>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</si>
  <si>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</si>
  <si>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</si>
  <si>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</si>
  <si>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</si>
  <si>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</si>
  <si>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</si>
  <si>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</si>
  <si>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</si>
  <si>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</si>
  <si>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</si>
  <si>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</si>
  <si>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</si>
  <si>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</si>
  <si>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</si>
  <si>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</si>
  <si>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</si>
  <si>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</si>
  <si>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</si>
  <si>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</si>
  <si>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</si>
  <si>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</si>
  <si>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</si>
  <si>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</si>
  <si>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</si>
  <si>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</si>
  <si>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</si>
  <si>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</si>
  <si>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</si>
  <si>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</si>
  <si>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</si>
  <si>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</si>
  <si>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</si>
  <si>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</si>
  <si>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</si>
  <si>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</si>
  <si>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</si>
  <si>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</si>
  <si>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</si>
  <si>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</si>
  <si>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</si>
  <si>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</si>
  <si>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</si>
  <si>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</si>
  <si>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</si>
  <si>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</si>
  <si>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</si>
  <si>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</si>
  <si>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</si>
  <si>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</si>
  <si>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</si>
  <si>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</si>
  <si>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</si>
  <si>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</si>
  <si>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</si>
  <si>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</si>
  <si>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</si>
  <si>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</si>
  <si>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</si>
  <si>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</si>
  <si>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</si>
  <si>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</si>
  <si>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</si>
  <si>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</si>
  <si>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</si>
  <si>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</si>
  <si>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</si>
  <si>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</si>
  <si>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</si>
  <si>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</si>
  <si>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</si>
  <si>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</si>
  <si>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</si>
  <si>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</si>
  <si>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</si>
  <si>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</si>
  <si>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</si>
  <si>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</si>
  <si>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</si>
  <si>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</si>
  <si>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</si>
  <si>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</si>
  <si>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</si>
  <si>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</si>
  <si>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</si>
  <si>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</si>
  <si>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</si>
  <si>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</si>
  <si>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</si>
  <si>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</si>
  <si>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</si>
  <si>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</si>
  <si>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</si>
  <si>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</si>
  <si>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</si>
  <si>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</si>
  <si>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</si>
  <si>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</si>
  <si>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</si>
  <si>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</si>
  <si>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</si>
  <si>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</si>
  <si>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</si>
  <si>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</si>
  <si>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</si>
  <si>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</si>
  <si>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</si>
  <si>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</si>
  <si>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</si>
  <si>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</si>
  <si>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</si>
  <si>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</si>
  <si>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</si>
  <si>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</si>
  <si>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</si>
  <si>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</si>
  <si>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</si>
  <si>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</si>
  <si>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</si>
  <si>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</si>
  <si>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</si>
  <si>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</si>
  <si>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</si>
  <si>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</si>
  <si>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</si>
  <si>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</si>
  <si>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</si>
  <si>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</si>
  <si>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</si>
  <si>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</si>
  <si>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</si>
  <si>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</si>
  <si>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</si>
  <si>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</si>
  <si>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</si>
  <si>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</si>
  <si>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</si>
  <si>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</si>
  <si>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</si>
  <si>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</si>
  <si>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</si>
  <si>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</si>
  <si>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</si>
  <si>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</si>
  <si>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</si>
  <si>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</si>
  <si>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</si>
  <si>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</si>
  <si>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</si>
  <si>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</si>
  <si>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</si>
  <si>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</si>
  <si>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</si>
  <si>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</si>
  <si>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</si>
  <si>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</si>
  <si>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</si>
  <si>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</si>
  <si>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</si>
  <si>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</si>
  <si>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</si>
  <si>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</si>
  <si>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</si>
  <si>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</si>
  <si>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</si>
  <si>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</si>
  <si>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</si>
  <si>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</si>
  <si>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</si>
  <si>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</si>
  <si>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</si>
  <si>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</si>
  <si>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</si>
  <si>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</si>
  <si>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</si>
  <si>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</si>
  <si>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</si>
  <si>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</si>
  <si>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</si>
  <si>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</si>
  <si>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</si>
  <si>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</si>
  <si>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</si>
  <si>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</si>
  <si>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</si>
  <si>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</si>
  <si>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</si>
  <si>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</si>
  <si>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</si>
  <si>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</si>
  <si>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</si>
  <si>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</si>
  <si>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</si>
  <si>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</si>
  <si>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</si>
  <si>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</si>
  <si>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</si>
  <si>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</si>
  <si>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</si>
  <si>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</si>
  <si>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</si>
  <si>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</si>
  <si>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</si>
  <si>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</si>
  <si>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</si>
  <si>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</si>
  <si>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</si>
  <si>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</si>
  <si>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</si>
  <si>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</si>
  <si>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</si>
  <si>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</si>
  <si>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</si>
  <si>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</si>
  <si>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</si>
  <si>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</si>
  <si>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</si>
  <si>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</si>
  <si>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</si>
  <si>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</si>
  <si>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</si>
  <si>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</si>
  <si>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</si>
  <si>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</si>
  <si>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</si>
  <si>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</si>
  <si>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</si>
  <si>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</si>
  <si>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</si>
  <si>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</si>
  <si>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</si>
  <si>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</si>
  <si>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</si>
  <si>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</si>
  <si>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</si>
  <si>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</si>
  <si>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</si>
  <si>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</si>
  <si>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</si>
  <si>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</si>
  <si>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</si>
  <si>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</si>
  <si>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</si>
  <si>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</si>
  <si>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</si>
  <si>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</si>
  <si>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</si>
  <si>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</si>
  <si>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</si>
  <si>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</si>
  <si>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</si>
  <si>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</si>
  <si>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</si>
  <si>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</si>
  <si>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</si>
  <si>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</si>
  <si>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</si>
  <si>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</si>
  <si>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</si>
  <si>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</si>
  <si>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</si>
  <si>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</si>
  <si>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</si>
  <si>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</si>
  <si>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</si>
  <si>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</si>
  <si>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</si>
  <si>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</si>
  <si>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</si>
  <si>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</si>
  <si>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</si>
  <si>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</si>
  <si>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</si>
  <si>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</si>
  <si>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</si>
  <si>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</si>
  <si>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</si>
  <si>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</si>
  <si>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</si>
  <si>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</si>
  <si>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</si>
  <si>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</si>
  <si>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</si>
  <si>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</si>
  <si>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</si>
  <si>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</si>
  <si>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</si>
  <si>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</si>
  <si>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</si>
  <si>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</si>
  <si>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</si>
  <si>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</si>
  <si>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</si>
  <si>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</si>
  <si>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</si>
  <si>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</si>
  <si>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</si>
  <si>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</si>
  <si>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</si>
  <si>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</si>
  <si>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</si>
  <si>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</si>
  <si>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</si>
  <si>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</si>
  <si>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</si>
  <si>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</si>
  <si>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</si>
  <si>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</si>
  <si>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</si>
  <si>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</si>
  <si>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</si>
  <si>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</si>
  <si>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</si>
  <si>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</si>
  <si>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</si>
  <si>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</si>
  <si>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</si>
  <si>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</si>
  <si>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</si>
  <si>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</si>
  <si>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</si>
  <si>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</si>
  <si>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</si>
  <si>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</si>
  <si>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</si>
  <si>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</si>
  <si>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</si>
  <si>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</si>
  <si>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</si>
  <si>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</si>
  <si>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</si>
  <si>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</si>
  <si>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</si>
  <si>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</si>
  <si>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</si>
  <si>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</si>
  <si>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</si>
  <si>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</si>
  <si>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</si>
  <si>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</si>
  <si>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</si>
  <si>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</si>
  <si>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</si>
  <si>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</si>
  <si>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</si>
  <si>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</si>
  <si>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</si>
  <si>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</si>
  <si>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</si>
  <si>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</si>
  <si>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</si>
  <si>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</si>
  <si>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</si>
  <si>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</si>
  <si>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</si>
  <si>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</si>
  <si>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</si>
  <si>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</si>
  <si>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</si>
  <si>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</si>
  <si>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</si>
  <si>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</si>
  <si>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</si>
  <si>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</si>
  <si>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</si>
  <si>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</si>
  <si>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</si>
  <si>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</si>
  <si>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</si>
  <si>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</si>
  <si>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</si>
  <si>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</si>
  <si>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</si>
  <si>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</si>
  <si>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</si>
  <si>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</si>
  <si>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</si>
  <si>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</si>
  <si>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</si>
  <si>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</si>
  <si>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</si>
  <si>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</si>
  <si>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</si>
  <si>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</si>
  <si>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</si>
  <si>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</si>
  <si>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</si>
  <si>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</si>
  <si>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</si>
  <si>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</si>
  <si>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</si>
  <si>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</si>
  <si>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</si>
  <si>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</si>
  <si>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</si>
  <si>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</si>
  <si>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</si>
  <si>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</si>
  <si>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</si>
  <si>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</si>
  <si>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</si>
  <si>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</si>
  <si>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</si>
  <si>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</si>
  <si>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</si>
  <si>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</si>
  <si>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</si>
  <si>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</si>
  <si>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</si>
  <si>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</si>
  <si>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</si>
  <si>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</si>
  <si>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</si>
  <si>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</si>
  <si>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</si>
  <si>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</si>
  <si>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</si>
  <si>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</si>
  <si>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</si>
  <si>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</si>
  <si>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</si>
  <si>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</si>
  <si>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</si>
  <si>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</si>
  <si>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</si>
  <si>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</si>
  <si>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</si>
  <si>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</si>
  <si>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</si>
  <si>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</si>
  <si>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</si>
  <si>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</si>
  <si>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</si>
  <si>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</si>
  <si>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</si>
  <si>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</si>
  <si>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</si>
  <si>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</si>
  <si>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</si>
  <si>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</si>
  <si>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</si>
  <si>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</si>
  <si>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</si>
  <si>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</si>
  <si>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</si>
  <si>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</si>
  <si>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</si>
  <si>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</si>
  <si>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</si>
  <si>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</si>
  <si>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</si>
  <si>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</si>
  <si>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</si>
  <si>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</si>
  <si>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</si>
  <si>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</si>
  <si>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</si>
  <si>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</si>
  <si>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</si>
  <si>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</si>
  <si>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</si>
  <si>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</si>
  <si>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</si>
  <si>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</si>
  <si>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</si>
  <si>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</si>
  <si>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</si>
  <si>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</si>
  <si>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</si>
  <si>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</si>
  <si>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</si>
  <si>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</si>
  <si>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</si>
  <si>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</si>
  <si>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</si>
  <si>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</si>
  <si>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</si>
  <si>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</si>
  <si>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</si>
  <si>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</si>
  <si>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</si>
  <si>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</si>
  <si>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</si>
  <si>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</si>
  <si>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</si>
  <si>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</si>
  <si>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</si>
  <si>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</si>
  <si>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</si>
  <si>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</si>
  <si>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</si>
  <si>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</si>
  <si>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</si>
  <si>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</si>
  <si>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</si>
  <si>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</si>
  <si>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</si>
  <si>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</si>
  <si>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</si>
  <si>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</si>
  <si>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</si>
  <si>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</si>
  <si>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</si>
  <si>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</si>
  <si>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</si>
  <si>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</si>
  <si>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</si>
  <si>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</si>
  <si>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</si>
  <si>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</si>
  <si>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</si>
  <si>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</si>
  <si>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</si>
  <si>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</si>
  <si>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</si>
  <si>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</si>
  <si>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</si>
  <si>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</si>
  <si>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</si>
  <si>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</si>
  <si>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</si>
  <si>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</si>
  <si>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</si>
  <si>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</si>
  <si>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</si>
  <si>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</si>
  <si>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</si>
  <si>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</si>
  <si>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</si>
  <si>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</si>
  <si>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</si>
  <si>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</si>
  <si>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</si>
  <si>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</si>
  <si>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</si>
  <si>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</si>
  <si>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</si>
  <si>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</si>
  <si>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</si>
  <si>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</si>
  <si>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</si>
  <si>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</si>
  <si>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</si>
  <si>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</si>
  <si>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</si>
  <si>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</si>
  <si>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</si>
  <si>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</si>
  <si>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</si>
  <si>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</si>
  <si>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</si>
  <si>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</si>
  <si>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</si>
  <si>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</si>
  <si>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</si>
  <si>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</si>
  <si>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</si>
  <si>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</si>
  <si>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</si>
  <si>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</si>
  <si>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</si>
  <si>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</si>
  <si>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</si>
  <si>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</si>
  <si>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</si>
  <si>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</si>
  <si>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</si>
  <si>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</si>
  <si>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</si>
  <si>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</si>
  <si>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</si>
  <si>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</si>
  <si>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</si>
  <si>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</si>
  <si>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</si>
  <si>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</si>
  <si>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</si>
  <si>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</si>
  <si>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</si>
  <si>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</si>
  <si>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</si>
  <si>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</si>
  <si>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</si>
  <si>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</si>
  <si>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</si>
  <si>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</si>
  <si>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</si>
  <si>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</si>
  <si>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</si>
  <si>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</si>
  <si>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</si>
  <si>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</si>
  <si>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</si>
  <si>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</si>
  <si>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</si>
  <si>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</si>
  <si>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</si>
  <si>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</si>
  <si>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</si>
  <si>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</si>
  <si>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</si>
  <si>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</si>
  <si>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</si>
  <si>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</si>
  <si>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</si>
  <si>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</si>
  <si>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</si>
  <si>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</si>
  <si>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</si>
  <si>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</si>
  <si>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</si>
  <si>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</si>
  <si>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</si>
  <si>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</si>
  <si>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</si>
  <si>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</si>
  <si>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</si>
  <si>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</si>
  <si>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</si>
  <si>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</si>
  <si>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</si>
  <si>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</si>
  <si>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</si>
  <si>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</si>
  <si>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</si>
  <si>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</si>
  <si>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</si>
  <si>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</si>
  <si>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</si>
  <si>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</si>
  <si>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</si>
  <si>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</si>
  <si>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</si>
  <si>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</si>
  <si>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</si>
  <si>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</si>
  <si>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</si>
  <si>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</si>
  <si>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</si>
  <si>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</si>
  <si>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</si>
  <si>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</si>
  <si>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</si>
  <si>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</si>
  <si>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</si>
  <si>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</si>
  <si>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</si>
  <si>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</si>
  <si>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</si>
  <si>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</si>
  <si>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</si>
  <si>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</si>
  <si>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</si>
  <si>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</si>
  <si>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</si>
  <si>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</si>
  <si>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</si>
  <si>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</si>
  <si>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</si>
  <si>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</si>
  <si>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</si>
  <si>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</si>
  <si>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</si>
  <si>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</si>
  <si>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</si>
  <si>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</si>
  <si>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</si>
  <si>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</si>
  <si>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</si>
  <si>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</si>
  <si>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</si>
  <si>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</si>
  <si>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</si>
  <si>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</si>
  <si>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</si>
  <si>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</si>
  <si>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</si>
  <si>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</si>
  <si>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</si>
  <si>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</si>
  <si>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</si>
  <si>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</si>
  <si>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</si>
  <si>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</si>
  <si>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</si>
  <si>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</si>
  <si>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</si>
  <si>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</si>
  <si>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</si>
  <si>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</si>
  <si>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</si>
  <si>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</si>
  <si>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</si>
  <si>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</si>
  <si>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</si>
  <si>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</si>
  <si>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</si>
  <si>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</si>
  <si>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</si>
  <si>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</si>
  <si>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</si>
  <si>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</si>
  <si>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</si>
  <si>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</si>
  <si>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</si>
  <si>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</si>
  <si>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</si>
  <si>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</si>
  <si>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</si>
  <si>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</si>
  <si>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</si>
  <si>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</si>
  <si>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</si>
  <si>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</si>
  <si>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</si>
  <si>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</si>
  <si>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</si>
  <si>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</si>
  <si>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</si>
  <si>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</si>
  <si>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</si>
  <si>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</si>
  <si>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</si>
  <si>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</si>
  <si>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</si>
  <si>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</si>
  <si>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</si>
  <si>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</si>
  <si>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</si>
  <si>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</si>
  <si>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</si>
  <si>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</si>
  <si>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</si>
  <si>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</si>
  <si>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</si>
  <si>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</si>
  <si>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</si>
  <si>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</si>
  <si>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</si>
  <si>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</si>
  <si>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</si>
  <si>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</si>
  <si>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</si>
  <si>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</si>
  <si>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</si>
  <si>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</si>
  <si>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</si>
  <si>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</si>
  <si>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</si>
  <si>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</si>
  <si>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</si>
  <si>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</si>
  <si>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</si>
  <si>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</si>
  <si>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</si>
  <si>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</si>
  <si>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</si>
  <si>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</si>
  <si>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</si>
  <si>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</si>
  <si>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</si>
  <si>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</si>
  <si>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</si>
  <si>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</si>
  <si>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</si>
  <si>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</si>
  <si>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</si>
  <si>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</si>
  <si>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</si>
  <si>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</si>
  <si>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</si>
  <si>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</si>
  <si>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</si>
  <si>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</si>
  <si>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</si>
  <si>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</si>
  <si>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</si>
  <si>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</si>
  <si>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</si>
  <si>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</si>
  <si>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</si>
  <si>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</si>
  <si>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</si>
  <si>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</si>
  <si>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</si>
  <si>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</si>
  <si>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</si>
  <si>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</si>
  <si>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</si>
  <si>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</si>
  <si>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</si>
  <si>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</si>
  <si>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</si>
  <si>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</si>
  <si>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</si>
  <si>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</si>
  <si>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</si>
  <si>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</si>
  <si>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</si>
  <si>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</si>
  <si>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</si>
  <si>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</si>
  <si>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</si>
  <si>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</si>
  <si>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</si>
  <si>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</si>
  <si>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</si>
  <si>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</si>
  <si>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</si>
  <si>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</si>
  <si>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</si>
  <si>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</si>
  <si>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</si>
  <si>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</si>
  <si>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</si>
  <si>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</si>
  <si>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</si>
  <si>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</si>
  <si>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</si>
  <si>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</si>
  <si>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</si>
  <si>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</si>
  <si>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</si>
  <si>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</si>
  <si>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</si>
  <si>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</si>
  <si>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</si>
  <si>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</si>
  <si>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</si>
  <si>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</si>
  <si>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</si>
  <si>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</si>
  <si>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</si>
  <si>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</si>
  <si>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</si>
  <si>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</si>
  <si>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</si>
  <si>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</si>
  <si>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</si>
  <si>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</si>
  <si>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</si>
  <si>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</si>
  <si>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</si>
  <si>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</si>
  <si>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</si>
  <si>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</si>
  <si>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</si>
  <si>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</si>
  <si>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</si>
  <si>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</si>
  <si>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</si>
  <si>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</si>
  <si>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</si>
  <si>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</si>
  <si>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</si>
  <si>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</si>
  <si>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</si>
  <si>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</si>
  <si>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</si>
  <si>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</si>
  <si>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</si>
  <si>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</si>
  <si>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</si>
  <si>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</si>
  <si>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</si>
  <si>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</si>
  <si>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</si>
  <si>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</si>
  <si>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</si>
  <si>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</si>
  <si>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</si>
  <si>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</si>
  <si>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</si>
  <si>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</si>
  <si>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</si>
  <si>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</si>
  <si>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</si>
  <si>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</si>
  <si>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</si>
  <si>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</si>
  <si>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</si>
  <si>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</si>
  <si>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</si>
  <si>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</si>
  <si>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</si>
  <si>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</si>
  <si>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</si>
  <si>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</si>
  <si>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</si>
  <si>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</si>
  <si>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</si>
  <si>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</si>
  <si>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</si>
  <si>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</si>
  <si>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</si>
  <si>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</si>
  <si>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</si>
  <si>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</si>
  <si>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</si>
  <si>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</si>
  <si>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</si>
  <si>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</si>
  <si>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</si>
  <si>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</si>
  <si>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</si>
  <si>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</si>
  <si>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</si>
  <si>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</si>
  <si>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</si>
  <si>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</si>
  <si>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</si>
  <si>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</si>
  <si>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</si>
  <si>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</si>
  <si>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</si>
  <si>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</si>
  <si>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</si>
  <si>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</si>
  <si>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</si>
  <si>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</si>
  <si>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</si>
  <si>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</si>
  <si>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</si>
  <si>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</si>
  <si>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</si>
  <si>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</si>
  <si>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</si>
  <si>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</si>
  <si>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</si>
  <si>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</si>
  <si>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</si>
  <si>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</si>
  <si>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</si>
  <si>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</si>
  <si>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</si>
  <si>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</si>
  <si>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</si>
  <si>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</si>
  <si>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</si>
  <si>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</si>
  <si>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</si>
  <si>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</si>
  <si>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</si>
  <si>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</si>
  <si>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</si>
  <si>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</si>
  <si>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</si>
  <si>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</si>
  <si>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</si>
  <si>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</si>
  <si>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</si>
  <si>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</si>
  <si>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</si>
  <si>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</si>
  <si>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</si>
  <si>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</si>
  <si>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</si>
  <si>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</si>
  <si>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</si>
  <si>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</si>
  <si>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</si>
  <si>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</si>
  <si>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</si>
  <si>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</si>
  <si>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</si>
  <si>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</si>
  <si>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</si>
  <si>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</si>
  <si>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</si>
  <si>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</si>
  <si>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</si>
  <si>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</si>
  <si>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</si>
  <si>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</si>
  <si>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</si>
  <si>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</si>
  <si>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</si>
  <si>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</si>
  <si>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</si>
  <si>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</si>
  <si>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</si>
  <si>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</si>
  <si>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</si>
  <si>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</si>
  <si>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</si>
  <si>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</si>
  <si>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</si>
  <si>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</si>
  <si>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</si>
  <si>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</si>
  <si>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</si>
  <si>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</si>
  <si>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</si>
  <si>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</si>
  <si>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</si>
  <si>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</si>
  <si>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</si>
  <si>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</si>
  <si>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</si>
  <si>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</si>
  <si>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</si>
  <si>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</si>
  <si>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</si>
  <si>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</si>
  <si>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</si>
  <si>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</si>
  <si>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</si>
  <si>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</si>
  <si>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</si>
  <si>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</si>
  <si>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</si>
  <si>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</si>
  <si>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</si>
  <si>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</si>
  <si>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</si>
  <si>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</si>
  <si>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</si>
  <si>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</si>
  <si>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</si>
  <si>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</si>
  <si>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</si>
  <si>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</si>
  <si>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</si>
  <si>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</si>
  <si>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</si>
  <si>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</si>
  <si>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</si>
  <si>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</si>
  <si>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</si>
  <si>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</si>
  <si>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</si>
  <si>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</si>
  <si>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</si>
  <si>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</si>
  <si>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</si>
  <si>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</si>
  <si>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</si>
  <si>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</si>
  <si>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</si>
  <si>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</si>
  <si>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</si>
  <si>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</si>
  <si>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</si>
  <si>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</si>
  <si>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</si>
  <si>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</si>
  <si>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</si>
  <si>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</si>
  <si>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</si>
  <si>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</si>
  <si>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</si>
  <si>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</si>
  <si>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</si>
  <si>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</si>
  <si>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</si>
  <si>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</si>
  <si>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</si>
  <si>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</si>
  <si>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</si>
  <si>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</si>
  <si>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</si>
  <si>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</si>
  <si>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</si>
  <si>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</si>
  <si>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</si>
  <si>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</si>
  <si>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</si>
  <si>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</si>
  <si>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</si>
  <si>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</si>
  <si>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</si>
  <si>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</si>
  <si>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</si>
  <si>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</si>
  <si>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</si>
  <si>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</si>
  <si>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</si>
  <si>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</si>
  <si>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</si>
  <si>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</si>
  <si>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</si>
  <si>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</si>
  <si>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</si>
  <si>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</si>
  <si>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</si>
  <si>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</si>
  <si>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</si>
  <si>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</si>
  <si>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</si>
  <si>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</si>
  <si>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</si>
  <si>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</si>
  <si>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</si>
  <si>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</si>
  <si>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</si>
  <si>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</si>
  <si>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</si>
  <si>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</si>
  <si>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</si>
  <si>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</si>
  <si>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</si>
  <si>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</si>
  <si>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</si>
  <si>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</si>
  <si>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</si>
  <si>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</si>
  <si>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</si>
  <si>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</si>
  <si>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</si>
  <si>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</si>
  <si>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</si>
  <si>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</si>
  <si>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</si>
  <si>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</si>
  <si>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</si>
  <si>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</si>
  <si>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</si>
  <si>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</si>
  <si>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</si>
  <si>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</si>
  <si>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</si>
  <si>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</si>
  <si>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</si>
  <si>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</si>
  <si>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</si>
  <si>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</si>
  <si>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</si>
  <si>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</si>
  <si>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</si>
  <si>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</si>
  <si>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</si>
  <si>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</si>
  <si>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</si>
  <si>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</si>
  <si>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</si>
  <si>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</si>
  <si>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</si>
  <si>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</si>
  <si>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</si>
  <si>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</si>
  <si>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</si>
  <si>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</si>
  <si>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</si>
  <si>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</si>
  <si>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</si>
  <si>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</si>
  <si>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</si>
  <si>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</si>
  <si>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</si>
  <si>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</si>
  <si>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</si>
  <si>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</si>
  <si>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</si>
  <si>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</si>
  <si>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</si>
  <si>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</si>
  <si>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</si>
  <si>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</si>
  <si>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</si>
  <si>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</si>
  <si>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</si>
  <si>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</si>
  <si>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</si>
  <si>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</si>
  <si>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</si>
  <si>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</si>
  <si>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</si>
  <si>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</si>
  <si>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</si>
  <si>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</si>
  <si>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</si>
  <si>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</si>
  <si>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</si>
  <si>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</si>
  <si>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</si>
  <si>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</si>
  <si>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</si>
  <si>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</si>
  <si>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</si>
  <si>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</si>
  <si>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</si>
  <si>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</si>
  <si>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</si>
  <si>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</si>
  <si>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</si>
  <si>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</si>
  <si>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</si>
  <si>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</si>
  <si>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</si>
  <si>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</si>
  <si>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</si>
  <si>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</si>
  <si>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</si>
  <si>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</si>
  <si>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</si>
  <si>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</si>
  <si>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</si>
  <si>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</si>
  <si>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</si>
  <si>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</si>
  <si>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</si>
  <si>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</si>
  <si>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</si>
  <si>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</si>
  <si>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</si>
  <si>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</si>
  <si>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</si>
  <si>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</si>
  <si>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</si>
  <si>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</si>
  <si>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</si>
  <si>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</si>
  <si>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</si>
  <si>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</si>
  <si>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</si>
  <si>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</si>
  <si>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</si>
  <si>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</si>
  <si>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</si>
  <si>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</si>
  <si>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</si>
  <si>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</si>
  <si>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</si>
  <si>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</si>
  <si>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</si>
  <si>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</si>
  <si>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</si>
  <si>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</si>
  <si>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</si>
  <si>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</si>
  <si>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</si>
  <si>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</si>
  <si>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</si>
  <si>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</si>
  <si>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</si>
  <si>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</si>
  <si>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</si>
  <si>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</si>
  <si>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</si>
  <si>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</si>
  <si>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</si>
  <si>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</si>
  <si>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</si>
  <si>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</si>
  <si>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</si>
  <si>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</si>
  <si>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</si>
  <si>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</si>
  <si>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</si>
  <si>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</si>
  <si>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</si>
  <si>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</si>
  <si>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</si>
  <si>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</si>
  <si>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</si>
  <si>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</si>
  <si>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</si>
  <si>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</si>
  <si>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</si>
  <si>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</si>
  <si>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</si>
  <si>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</si>
  <si>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</si>
  <si>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</si>
  <si>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</si>
  <si>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</si>
  <si>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</si>
  <si>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</si>
  <si>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</si>
  <si>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</si>
  <si>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</si>
  <si>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</si>
  <si>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</si>
  <si>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</si>
  <si>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</si>
  <si>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</si>
  <si>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</si>
  <si>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</si>
  <si>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</si>
  <si>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</si>
  <si>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</si>
  <si>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</si>
  <si>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</si>
  <si>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</si>
  <si>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</si>
  <si>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</si>
  <si>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</si>
  <si>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</si>
  <si>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</si>
  <si>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</si>
  <si>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</si>
  <si>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</si>
  <si>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</si>
  <si>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</si>
  <si>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</si>
  <si>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</si>
  <si>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</si>
  <si>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</si>
  <si>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</si>
  <si>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</si>
  <si>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</si>
  <si>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</si>
  <si>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</si>
  <si>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</si>
  <si>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</si>
  <si>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</si>
  <si>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</si>
  <si>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</si>
  <si>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</si>
  <si>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</si>
  <si>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</si>
  <si>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</si>
  <si>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</si>
  <si>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</si>
  <si>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</si>
  <si>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</si>
  <si>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</si>
  <si>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</si>
  <si>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</si>
  <si>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</si>
  <si>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</si>
  <si>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</si>
  <si>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</si>
  <si>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</si>
  <si>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</si>
  <si>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</si>
  <si>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</si>
  <si>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</si>
  <si>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</si>
  <si>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</si>
  <si>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</si>
  <si>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</si>
  <si>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</si>
  <si>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</si>
  <si>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</si>
  <si>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</si>
  <si>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</si>
  <si>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</si>
  <si>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</si>
  <si>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</si>
  <si>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</si>
  <si>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</si>
  <si>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</si>
  <si>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</si>
  <si>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</si>
  <si>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</si>
  <si>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</si>
  <si>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</si>
  <si>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</si>
  <si>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</si>
  <si>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</si>
  <si>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</si>
  <si>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</si>
  <si>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</si>
  <si>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</si>
  <si>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</si>
  <si>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</si>
  <si>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</si>
  <si>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</si>
  <si>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</si>
  <si>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</si>
  <si>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</si>
  <si>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</si>
  <si>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</si>
  <si>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</si>
  <si>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</si>
  <si>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</si>
  <si>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</si>
  <si>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</si>
  <si>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</si>
  <si>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</si>
  <si>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</si>
  <si>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</si>
  <si>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</si>
  <si>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</si>
  <si>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</si>
  <si>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</si>
  <si>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</si>
  <si>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</si>
  <si>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</si>
  <si>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</si>
  <si>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</si>
  <si>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</si>
  <si>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</si>
  <si>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</si>
  <si>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</si>
  <si>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</si>
  <si>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</si>
  <si>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</si>
  <si>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</si>
  <si>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</si>
  <si>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</si>
  <si>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</si>
  <si>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</si>
  <si>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</si>
  <si>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</si>
  <si>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</si>
  <si>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</si>
  <si>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</si>
  <si>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</si>
  <si>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</si>
  <si>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</si>
  <si>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</si>
  <si>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</si>
  <si>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</si>
  <si>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</si>
  <si>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</si>
  <si>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</si>
  <si>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</si>
  <si>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</si>
  <si>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</si>
  <si>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</si>
  <si>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</si>
  <si>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</si>
  <si>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</si>
  <si>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</si>
  <si>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</si>
  <si>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</si>
  <si>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</si>
  <si>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</si>
  <si>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</si>
  <si>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</si>
  <si>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</si>
  <si>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</si>
  <si>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</si>
  <si>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</si>
  <si>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</si>
  <si>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</si>
  <si>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</si>
  <si>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</si>
  <si>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</si>
  <si>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</si>
  <si>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</si>
  <si>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</si>
  <si>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</si>
  <si>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</si>
  <si>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</si>
  <si>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</si>
  <si>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</si>
  <si>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</si>
  <si>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</si>
  <si>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</si>
  <si>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</si>
  <si>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</si>
  <si>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</si>
  <si>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</si>
  <si>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</si>
  <si>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</si>
  <si>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</si>
  <si>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</si>
  <si>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</si>
  <si>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</si>
  <si>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</si>
  <si>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</si>
  <si>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</si>
  <si>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</si>
  <si>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</si>
  <si>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</si>
  <si>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</si>
  <si>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</si>
  <si>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</si>
  <si>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</si>
  <si>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</si>
  <si>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</si>
  <si>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</si>
  <si>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</si>
  <si>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</si>
  <si>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</si>
  <si>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</si>
  <si>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</si>
  <si>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</si>
  <si>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</si>
  <si>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</si>
  <si>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</si>
  <si>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</si>
  <si>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</si>
  <si>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</si>
  <si>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</si>
  <si>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</si>
  <si>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</si>
  <si>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</si>
  <si>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</si>
  <si>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</si>
  <si>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</si>
  <si>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</si>
  <si>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</si>
  <si>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</si>
  <si>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</si>
  <si>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</si>
  <si>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</si>
  <si>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</si>
  <si>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</si>
  <si>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</si>
  <si>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</si>
  <si>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</si>
  <si>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</si>
  <si>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</si>
  <si>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</si>
  <si>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</si>
  <si>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</si>
  <si>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</si>
  <si>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</si>
  <si>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</si>
  <si>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</si>
  <si>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</si>
  <si>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</si>
  <si>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</si>
  <si>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</si>
  <si>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</si>
  <si>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</si>
  <si>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</si>
  <si>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</si>
  <si>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</si>
  <si>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</si>
  <si>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</si>
  <si>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</si>
  <si>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</si>
  <si>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</si>
  <si>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</si>
  <si>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</si>
  <si>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</si>
  <si>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</si>
  <si>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</si>
  <si>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</si>
  <si>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</si>
  <si>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</si>
  <si>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</si>
  <si>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</si>
  <si>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</si>
  <si>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</si>
  <si>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</si>
  <si>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</si>
  <si>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</si>
  <si>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</si>
  <si>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</si>
  <si>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</si>
  <si>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</si>
  <si>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</si>
  <si>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</si>
  <si>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</si>
  <si>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</si>
  <si>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</si>
  <si>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</si>
  <si>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</si>
  <si>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</si>
  <si>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</si>
  <si>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</si>
  <si>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</si>
  <si>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</si>
  <si>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</si>
  <si>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</si>
  <si>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</si>
  <si>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</si>
  <si>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</si>
  <si>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</si>
  <si>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</si>
  <si>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</si>
  <si>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</si>
  <si>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</si>
  <si>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</si>
  <si>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</si>
  <si>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</si>
  <si>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</si>
  <si>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</si>
  <si>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</si>
  <si>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</si>
  <si>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</si>
  <si>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</si>
  <si>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</si>
  <si>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</si>
  <si>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</si>
  <si>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</si>
  <si>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</si>
  <si>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</si>
  <si>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</si>
  <si>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</si>
  <si>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</si>
  <si>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</si>
  <si>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</si>
  <si>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</si>
  <si>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</si>
  <si>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</si>
  <si>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</si>
  <si>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</si>
  <si>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</si>
  <si>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</si>
  <si>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</si>
  <si>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</si>
  <si>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</si>
  <si>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</si>
  <si>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</si>
  <si>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</si>
  <si>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</si>
  <si>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</si>
  <si>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</si>
  <si>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</si>
  <si>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</si>
  <si>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</si>
  <si>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</si>
  <si>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</si>
  <si>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</si>
  <si>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</si>
  <si>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</si>
  <si>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</si>
  <si>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</si>
  <si>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</si>
  <si>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</si>
  <si>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</si>
  <si>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</si>
  <si>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</si>
  <si>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</si>
  <si>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</si>
  <si>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</si>
  <si>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</si>
  <si>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</si>
  <si>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</si>
  <si>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</si>
  <si>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</si>
  <si>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</si>
  <si>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</si>
  <si>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</si>
  <si>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</si>
  <si>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</si>
  <si>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</si>
  <si>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</si>
  <si>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</si>
  <si>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</si>
  <si>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</si>
  <si>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</si>
  <si>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</si>
  <si>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</si>
  <si>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</si>
  <si>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</si>
  <si>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</si>
  <si>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</si>
  <si>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</si>
  <si>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</si>
  <si>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</si>
  <si>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</si>
  <si>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</si>
  <si>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</si>
  <si>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</si>
  <si>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</si>
  <si>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</si>
  <si>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</si>
  <si>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</si>
  <si>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</si>
  <si>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</si>
  <si>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</si>
  <si>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</si>
  <si>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</si>
  <si>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</si>
  <si>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</si>
  <si>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</si>
  <si>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</si>
  <si>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</si>
  <si>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</si>
  <si>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</si>
  <si>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</si>
  <si>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</si>
  <si>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</si>
  <si>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</si>
  <si>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</si>
  <si>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</si>
  <si>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</si>
  <si>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</si>
  <si>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</si>
  <si>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</si>
  <si>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</si>
  <si>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</si>
  <si>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</si>
  <si>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</si>
  <si>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</si>
  <si>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</si>
  <si>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</si>
  <si>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</si>
  <si>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</si>
  <si>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</si>
  <si>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</si>
  <si>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</si>
  <si>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</si>
  <si>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</si>
  <si>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</si>
  <si>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</si>
  <si>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</si>
  <si>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</si>
  <si>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</si>
  <si>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</si>
  <si>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</si>
  <si>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</si>
  <si>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</si>
  <si>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</si>
  <si>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</si>
  <si>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</si>
  <si>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</si>
  <si>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</si>
  <si>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</si>
  <si>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</si>
  <si>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</si>
  <si>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</si>
  <si>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</si>
  <si>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</si>
  <si>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</si>
  <si>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</si>
  <si>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</si>
  <si>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</si>
  <si>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</si>
  <si>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</si>
  <si>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</si>
  <si>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</si>
  <si>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</si>
  <si>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</si>
  <si>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</si>
  <si>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</si>
  <si>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</si>
  <si>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</si>
  <si>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</si>
  <si>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</si>
  <si>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</si>
  <si>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</si>
  <si>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</si>
  <si>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</si>
  <si>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</si>
  <si>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</si>
  <si>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</si>
  <si>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</si>
  <si>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</si>
  <si>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</si>
  <si>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</si>
  <si>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</si>
  <si>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</si>
  <si>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</si>
  <si>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</si>
  <si>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</si>
  <si>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</si>
  <si>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</si>
  <si>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</si>
  <si>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</si>
  <si>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</si>
  <si>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</si>
  <si>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</si>
  <si>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</si>
  <si>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</si>
  <si>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</si>
  <si>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</si>
  <si>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</si>
  <si>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</si>
  <si>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</si>
  <si>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</si>
  <si>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</si>
  <si>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</si>
  <si>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</si>
  <si>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</si>
  <si>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</si>
  <si>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</si>
  <si>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</si>
  <si>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</si>
  <si>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</si>
  <si>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</si>
  <si>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</si>
  <si>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</si>
  <si>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</si>
  <si>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</si>
  <si>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</si>
  <si>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</si>
  <si>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</si>
  <si>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</si>
  <si>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</si>
  <si>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</si>
  <si>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</si>
  <si>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</si>
  <si>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</si>
  <si>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</si>
  <si>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</si>
  <si>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</si>
  <si>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</si>
  <si>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</si>
  <si>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</si>
  <si>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</si>
  <si>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</si>
  <si>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</si>
  <si>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</si>
  <si>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</si>
  <si>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</si>
  <si>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</si>
  <si>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</si>
  <si>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</si>
  <si>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</si>
  <si>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</si>
  <si>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</si>
  <si>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</si>
  <si>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</si>
  <si>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</si>
  <si>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</si>
  <si>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</si>
  <si>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</si>
  <si>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</si>
  <si>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</si>
  <si>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</si>
  <si>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</si>
  <si>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</si>
  <si>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</si>
  <si>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</si>
  <si>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</si>
  <si>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</si>
  <si>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</si>
  <si>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</si>
  <si>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</si>
  <si>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</si>
  <si>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</si>
  <si>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</si>
  <si>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</si>
  <si>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</si>
  <si>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</si>
  <si>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</si>
  <si>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</si>
  <si>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</si>
  <si>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</si>
  <si>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</si>
  <si>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</si>
  <si>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</si>
  <si>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</si>
  <si>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</si>
  <si>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</si>
  <si>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</si>
  <si>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</si>
  <si>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</si>
  <si>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</si>
  <si>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</si>
  <si>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</si>
  <si>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</si>
  <si>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</si>
  <si>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</si>
  <si>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</si>
  <si>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</si>
  <si>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</si>
  <si>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</si>
  <si>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</si>
  <si>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</si>
  <si>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</si>
  <si>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</si>
  <si>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</si>
  <si>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</si>
  <si>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</si>
  <si>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</si>
  <si>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</si>
  <si>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</si>
  <si>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</si>
  <si>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</si>
  <si>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</si>
  <si>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</si>
  <si>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</si>
  <si>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</si>
  <si>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</si>
  <si>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</si>
  <si>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</si>
  <si>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</si>
  <si>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</si>
  <si>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</si>
  <si>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</si>
  <si>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</si>
  <si>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</si>
  <si>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</si>
  <si>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</si>
  <si>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</si>
  <si>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</si>
  <si>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</si>
  <si>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</si>
  <si>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</si>
  <si>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</si>
  <si>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</si>
  <si>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</si>
  <si>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</si>
  <si>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</si>
  <si>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</si>
  <si>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</si>
  <si>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</si>
  <si>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</si>
  <si>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</si>
  <si>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</si>
  <si>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</si>
  <si>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</si>
  <si>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</si>
  <si>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</si>
  <si>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</si>
  <si>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</si>
  <si>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</si>
  <si>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</si>
  <si>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</si>
  <si>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</si>
  <si>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</si>
  <si>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</si>
  <si>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</si>
  <si>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</si>
  <si>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</si>
  <si>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</si>
  <si>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</si>
  <si>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</si>
  <si>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</si>
  <si>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</si>
  <si>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</si>
  <si>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</si>
  <si>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</si>
  <si>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</si>
  <si>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</si>
  <si>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</si>
  <si>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</si>
  <si>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</si>
  <si>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</si>
  <si>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</si>
  <si>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</si>
  <si>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</si>
  <si>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</si>
  <si>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</si>
  <si>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</si>
  <si>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</si>
  <si>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</si>
  <si>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</si>
  <si>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</si>
  <si>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</si>
  <si>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</si>
  <si>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</si>
  <si>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</si>
  <si>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</si>
  <si>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</si>
  <si>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</si>
  <si>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</si>
  <si>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</si>
  <si>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</si>
  <si>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</si>
  <si>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</si>
  <si>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</si>
  <si>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</si>
  <si>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</si>
  <si>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</si>
  <si>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</si>
  <si>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</si>
  <si>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</si>
  <si>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</si>
  <si>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</si>
  <si>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</si>
  <si>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</si>
  <si>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</si>
  <si>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</si>
  <si>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</si>
  <si>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</si>
  <si>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</si>
  <si>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</si>
  <si>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</si>
  <si>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</si>
  <si>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</si>
  <si>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</si>
  <si>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</si>
  <si>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</si>
  <si>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</si>
  <si>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</si>
  <si>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</si>
  <si>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</si>
  <si>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</si>
  <si>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</si>
  <si>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</si>
  <si>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</si>
  <si>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</si>
  <si>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</si>
  <si>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</si>
  <si>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</si>
  <si>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</si>
  <si>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</si>
  <si>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</si>
  <si>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</si>
  <si>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</si>
  <si>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</si>
  <si>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</si>
  <si>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</si>
  <si>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</si>
  <si>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</si>
  <si>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</si>
  <si>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</si>
  <si>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</si>
  <si>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</si>
  <si>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</si>
  <si>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</si>
  <si>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</si>
  <si>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</si>
  <si>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</si>
  <si>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</si>
  <si>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</si>
  <si>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</si>
  <si>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</si>
  <si>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</si>
  <si>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</si>
  <si>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</si>
  <si>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</si>
  <si>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</si>
  <si>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</si>
  <si>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</si>
  <si>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</si>
  <si>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</si>
  <si>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</si>
  <si>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</si>
  <si>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</si>
  <si>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</si>
  <si>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</si>
  <si>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</si>
  <si>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</si>
  <si>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</si>
  <si>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</si>
  <si>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</si>
  <si>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</si>
  <si>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</si>
  <si>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</si>
  <si>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</si>
  <si>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</si>
  <si>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</si>
  <si>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</si>
  <si>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</si>
  <si>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</si>
  <si>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</si>
  <si>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</si>
  <si>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</si>
  <si>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</si>
  <si>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</si>
  <si>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</si>
  <si>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</si>
  <si>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</si>
  <si>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</si>
  <si>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</si>
  <si>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</si>
  <si>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</si>
  <si>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</si>
  <si>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</si>
  <si>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</si>
  <si>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</si>
  <si>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</si>
  <si>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</si>
  <si>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</si>
  <si>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</si>
  <si>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</si>
  <si>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</si>
  <si>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</si>
  <si>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</si>
  <si>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</si>
  <si>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</si>
  <si>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</si>
  <si>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</si>
  <si>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</si>
  <si>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</si>
  <si>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</si>
  <si>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</si>
  <si>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</si>
  <si>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</si>
  <si>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</si>
  <si>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</si>
  <si>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</si>
  <si>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</si>
  <si>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</si>
  <si>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</si>
  <si>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</si>
  <si>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</si>
  <si>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</si>
  <si>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</si>
  <si>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</si>
  <si>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</si>
  <si>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</si>
  <si>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</si>
  <si>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</si>
  <si>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</si>
  <si>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</si>
  <si>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</si>
  <si>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</si>
  <si>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</si>
  <si>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</si>
  <si>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</si>
  <si>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</si>
  <si>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</si>
  <si>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</si>
  <si>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</si>
  <si>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</si>
  <si>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</si>
  <si>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</si>
  <si>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</si>
  <si>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</si>
  <si>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</si>
  <si>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</si>
  <si>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</si>
  <si>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</si>
  <si>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</si>
  <si>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</si>
  <si>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</si>
  <si>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</si>
  <si>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</si>
  <si>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</si>
  <si>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</si>
  <si>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</si>
  <si>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</si>
  <si>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</si>
  <si>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</si>
  <si>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</si>
  <si>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</si>
  <si>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</si>
  <si>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</si>
  <si>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</si>
  <si>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</si>
  <si>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</si>
  <si>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</si>
  <si>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</si>
  <si>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</si>
  <si>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</si>
  <si>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</si>
  <si>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</si>
  <si>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</si>
  <si>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</si>
  <si>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</si>
  <si>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</si>
  <si>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</si>
  <si>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</si>
  <si>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</si>
  <si>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</si>
  <si>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</si>
  <si>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</si>
  <si>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</si>
  <si>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</si>
  <si>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</si>
  <si>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</si>
  <si>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</si>
  <si>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</si>
  <si>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</si>
  <si>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</si>
  <si>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</si>
  <si>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</si>
  <si>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</si>
  <si>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</si>
  <si>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</si>
  <si>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</si>
  <si>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</si>
  <si>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</si>
  <si>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</si>
  <si>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</si>
  <si>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</si>
  <si>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</si>
  <si>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</si>
  <si>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</si>
  <si>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</si>
  <si>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</si>
  <si>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</si>
  <si>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</si>
  <si>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</si>
  <si>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</si>
  <si>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</si>
  <si>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</si>
  <si>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</si>
  <si>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</si>
  <si>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</si>
  <si>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</si>
  <si>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</si>
  <si>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</si>
  <si>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</si>
  <si>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</si>
  <si>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</si>
  <si>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</si>
  <si>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</si>
  <si>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</si>
  <si>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</si>
  <si>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</si>
  <si>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</si>
  <si>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</si>
  <si>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</si>
  <si>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</si>
  <si>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</si>
  <si>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</si>
  <si>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</si>
  <si>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</si>
  <si>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</si>
  <si>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</si>
  <si>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</si>
  <si>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</si>
  <si>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</si>
  <si>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</si>
  <si>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</si>
  <si>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</si>
  <si>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</si>
  <si>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</si>
  <si>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</si>
  <si>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</si>
  <si>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</si>
  <si>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</si>
  <si>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</si>
  <si>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</si>
  <si>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</si>
  <si>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</si>
  <si>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</si>
  <si>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</si>
  <si>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</si>
  <si>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</si>
  <si>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</si>
  <si>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</si>
  <si>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</si>
  <si>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</si>
  <si>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</si>
  <si>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</si>
  <si>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</si>
  <si>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</si>
  <si>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</si>
  <si>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</si>
  <si>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</si>
  <si>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</si>
  <si>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</si>
  <si>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</si>
  <si>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</si>
  <si>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</si>
  <si>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</si>
  <si>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</si>
  <si>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</si>
  <si>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</si>
  <si>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</si>
  <si>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</si>
  <si>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</si>
  <si>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</si>
  <si>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</si>
  <si>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</si>
  <si>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</si>
  <si>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</si>
  <si>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</si>
  <si>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</si>
  <si>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</si>
  <si>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</si>
  <si>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</si>
  <si>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</si>
  <si>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</si>
  <si>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</si>
  <si>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</si>
  <si>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</si>
  <si>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</si>
  <si>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</si>
  <si>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</si>
  <si>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</si>
  <si>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</si>
  <si>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</si>
  <si>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</si>
  <si>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</si>
  <si>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</si>
  <si>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</si>
  <si>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</si>
  <si>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</si>
  <si>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</si>
  <si>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</si>
  <si>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</si>
  <si>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</si>
  <si>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</si>
  <si>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</si>
  <si>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</si>
  <si>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</si>
  <si>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</si>
  <si>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</si>
  <si>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</si>
  <si>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</si>
  <si>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</si>
  <si>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</si>
  <si>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</si>
  <si>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</si>
  <si>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</si>
  <si>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</si>
  <si>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</si>
  <si>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</si>
  <si>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</si>
  <si>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</si>
  <si>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</si>
  <si>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</si>
  <si>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</si>
  <si>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</si>
  <si>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</si>
  <si>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</si>
  <si>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</si>
  <si>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</si>
  <si>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</si>
  <si>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</si>
  <si>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</si>
  <si>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</si>
  <si>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</si>
  <si>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</si>
  <si>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</si>
  <si>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</si>
  <si>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</si>
  <si>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</si>
  <si>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</si>
  <si>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</si>
  <si>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</si>
  <si>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</si>
  <si>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</si>
  <si>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</si>
  <si>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</si>
  <si>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</si>
  <si>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</si>
  <si>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</si>
  <si>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</si>
  <si>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</si>
  <si>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</si>
  <si>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</si>
  <si>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</si>
  <si>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</si>
  <si>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</si>
  <si>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</si>
  <si>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</si>
  <si>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</si>
  <si>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</si>
  <si>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</si>
  <si>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</si>
  <si>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</si>
  <si>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</si>
  <si>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</si>
  <si>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</si>
  <si>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</si>
  <si>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</si>
  <si>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</si>
  <si>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</si>
  <si>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</si>
  <si>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</si>
  <si>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</si>
  <si>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</si>
  <si>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</si>
  <si>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</si>
  <si>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</si>
  <si>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</si>
  <si>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</si>
  <si>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</si>
  <si>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</si>
  <si>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</si>
  <si>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</si>
  <si>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</si>
  <si>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</si>
  <si>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</si>
  <si>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</si>
  <si>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</si>
  <si>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</si>
  <si>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</si>
  <si>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</si>
  <si>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</si>
  <si>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</si>
  <si>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</si>
  <si>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</si>
  <si>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</si>
  <si>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</si>
  <si>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</si>
  <si>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</si>
  <si>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</si>
  <si>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</si>
  <si>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</si>
  <si>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</si>
  <si>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</si>
  <si>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</si>
  <si>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</si>
  <si>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</si>
  <si>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</si>
  <si>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</si>
  <si>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</si>
  <si>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</si>
  <si>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</si>
  <si>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</si>
  <si>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</si>
  <si>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</si>
  <si>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</si>
  <si>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</si>
  <si>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</si>
  <si>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</si>
  <si>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</si>
  <si>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</si>
  <si>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</si>
  <si>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</si>
  <si>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</si>
  <si>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</si>
  <si>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</si>
  <si>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</si>
  <si>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</si>
  <si>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</si>
  <si>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</si>
  <si>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</si>
  <si>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</si>
  <si>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</si>
  <si>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</si>
  <si>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</si>
  <si>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</si>
  <si>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</si>
  <si>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</si>
  <si>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</si>
  <si>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</si>
  <si>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</si>
  <si>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</si>
  <si>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</si>
  <si>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</si>
  <si>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</si>
  <si>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</si>
  <si>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</si>
  <si>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</si>
  <si>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</si>
  <si>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</si>
  <si>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</si>
  <si>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</si>
  <si>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</si>
  <si>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</si>
  <si>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</si>
  <si>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</si>
  <si>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</si>
  <si>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</si>
  <si>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</si>
  <si>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</si>
  <si>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</si>
  <si>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</si>
  <si>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</si>
  <si>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</si>
  <si>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</si>
  <si>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</si>
  <si>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</si>
  <si>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</si>
  <si>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</si>
  <si>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</si>
  <si>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</si>
  <si>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</si>
  <si>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</si>
  <si>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</si>
  <si>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</si>
  <si>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</si>
  <si>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</si>
  <si>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</si>
  <si>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</si>
  <si>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</si>
  <si>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</si>
  <si>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</si>
  <si>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</si>
  <si>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</si>
  <si>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</si>
  <si>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</si>
  <si>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</si>
  <si>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</si>
  <si>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</si>
  <si>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</si>
  <si>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</si>
  <si>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</si>
  <si>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</si>
  <si>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</si>
  <si>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</si>
  <si>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</si>
  <si>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</si>
  <si>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</si>
  <si>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</si>
  <si>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</si>
  <si>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</si>
  <si>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</si>
  <si>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</si>
  <si>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</si>
  <si>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</si>
  <si>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</si>
  <si>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</si>
  <si>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</si>
  <si>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</si>
  <si>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</si>
  <si>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</si>
  <si>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</si>
  <si>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</si>
  <si>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</si>
  <si>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</si>
  <si>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</si>
  <si>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</si>
  <si>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</si>
  <si>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</si>
  <si>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</si>
  <si>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</si>
  <si>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</si>
  <si>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</si>
  <si>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</si>
  <si>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</si>
  <si>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</si>
  <si>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</si>
  <si>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</si>
  <si>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</si>
  <si>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</si>
  <si>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</si>
  <si>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</si>
  <si>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</si>
  <si>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</si>
  <si>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</si>
  <si>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</si>
  <si>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</si>
  <si>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</si>
  <si>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</si>
  <si>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</si>
  <si>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</si>
  <si>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</si>
  <si>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</si>
  <si>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</si>
  <si>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</si>
  <si>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</si>
  <si>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</si>
  <si>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</si>
  <si>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</si>
  <si>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</si>
  <si>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</si>
  <si>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</si>
  <si>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</si>
  <si>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</si>
  <si>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</si>
  <si>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</si>
  <si>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</si>
  <si>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</si>
  <si>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</si>
  <si>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</si>
  <si>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</si>
  <si>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</si>
  <si>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</si>
  <si>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</si>
  <si>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</si>
  <si>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</si>
  <si>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</si>
  <si>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</si>
  <si>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</si>
  <si>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</si>
  <si>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</si>
  <si>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</si>
  <si>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</si>
  <si>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</si>
  <si>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</si>
  <si>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</si>
  <si>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</si>
  <si>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</si>
  <si>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</si>
  <si>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</si>
  <si>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</si>
  <si>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</si>
  <si>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</si>
  <si>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</si>
  <si>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</si>
  <si>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</si>
  <si>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</si>
  <si>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</si>
  <si>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</si>
  <si>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</si>
  <si>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</si>
  <si>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</si>
  <si>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</si>
  <si>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</si>
  <si>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</si>
  <si>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</si>
  <si>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</si>
  <si>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</si>
  <si>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</si>
  <si>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</si>
  <si>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</si>
  <si>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</si>
  <si>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</si>
  <si>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</si>
  <si>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</si>
  <si>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</si>
  <si>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</si>
  <si>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</si>
  <si>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</si>
  <si>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</si>
  <si>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</si>
  <si>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</si>
  <si>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</si>
  <si>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</si>
  <si>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</si>
  <si>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</si>
  <si>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</si>
  <si>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</si>
  <si>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</si>
  <si>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</si>
  <si>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</si>
  <si>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</si>
  <si>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</si>
  <si>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</si>
  <si>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</si>
  <si>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</si>
  <si>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</si>
  <si>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</si>
  <si>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</si>
  <si>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</si>
  <si>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</si>
  <si>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</si>
  <si>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</si>
  <si>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</si>
  <si>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</si>
  <si>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</si>
  <si>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</si>
  <si>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</si>
  <si>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</si>
  <si>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</si>
  <si>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</si>
  <si>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</si>
  <si>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</si>
  <si>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</si>
  <si>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</si>
  <si>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</si>
  <si>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</si>
  <si>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</si>
  <si>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</si>
  <si>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</si>
  <si>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</si>
  <si>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</si>
  <si>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</si>
  <si>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</si>
  <si>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</si>
  <si>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</si>
  <si>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</si>
  <si>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</si>
  <si>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</si>
  <si>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</si>
  <si>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</si>
  <si>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</si>
  <si>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</si>
  <si>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</si>
  <si>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</si>
  <si>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</si>
  <si>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</si>
  <si>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</si>
  <si>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</si>
  <si>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</si>
  <si>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</si>
  <si>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</si>
  <si>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</si>
  <si>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</si>
  <si>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</si>
  <si>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</si>
  <si>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</si>
  <si>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</si>
  <si>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</si>
  <si>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</si>
  <si>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</si>
  <si>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</si>
  <si>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</si>
  <si>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</si>
  <si>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</si>
  <si>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</si>
  <si>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</si>
  <si>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</si>
  <si>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</si>
  <si>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</si>
  <si>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</si>
  <si>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</si>
  <si>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</si>
  <si>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</si>
  <si>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</si>
  <si>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</si>
  <si>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</si>
  <si>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</si>
  <si>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</si>
  <si>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</si>
  <si>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</si>
  <si>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</si>
  <si>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</si>
  <si>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</si>
  <si>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</si>
  <si>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</si>
  <si>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</si>
  <si>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</si>
  <si>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</si>
  <si>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</si>
  <si>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</si>
  <si>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</si>
  <si>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</si>
  <si>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</si>
  <si>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</si>
  <si>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</si>
  <si>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</si>
  <si>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</si>
  <si>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</si>
  <si>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</si>
  <si>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</si>
  <si>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</si>
  <si>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</si>
  <si>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</si>
  <si>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</si>
  <si>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</si>
  <si>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</si>
  <si>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</si>
  <si>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</si>
  <si>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</si>
  <si>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</si>
  <si>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</si>
  <si>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</si>
  <si>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</si>
  <si>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</si>
  <si>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</si>
  <si>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</si>
  <si>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</si>
  <si>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</si>
  <si>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</si>
  <si>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</si>
  <si>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</si>
  <si>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</si>
  <si>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</si>
  <si>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</si>
  <si>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</si>
  <si>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</si>
  <si>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</si>
  <si>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</si>
  <si>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</si>
  <si>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</si>
  <si>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</si>
  <si>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</si>
  <si>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</si>
  <si>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</si>
  <si>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</si>
  <si>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</si>
  <si>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</si>
  <si>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</si>
  <si>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</si>
  <si>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</si>
  <si>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</si>
  <si>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</si>
  <si>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</si>
  <si>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</si>
  <si>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</si>
  <si>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</si>
  <si>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</si>
  <si>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</si>
  <si>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</si>
  <si>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</si>
  <si>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</si>
  <si>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</si>
  <si>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</si>
  <si>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</si>
  <si>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</si>
  <si>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</si>
  <si>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</si>
  <si>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</si>
  <si>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</si>
  <si>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</si>
  <si>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</si>
  <si>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</si>
  <si>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</si>
  <si>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</si>
  <si>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</si>
  <si>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</si>
  <si>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</si>
  <si>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</si>
  <si>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</si>
  <si>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</si>
  <si>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</si>
  <si>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</si>
  <si>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</si>
  <si>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</si>
  <si>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</si>
  <si>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</si>
  <si>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</si>
  <si>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</si>
  <si>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</si>
  <si>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</si>
  <si>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</si>
  <si>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</si>
  <si>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</si>
  <si>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</si>
  <si>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</si>
  <si>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</si>
  <si>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</si>
  <si>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</si>
  <si>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</si>
  <si>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</si>
  <si>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</si>
  <si>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</si>
  <si>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</si>
  <si>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</si>
  <si>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</si>
  <si>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</si>
  <si>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</si>
  <si>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</si>
  <si>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</si>
  <si>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</si>
  <si>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</si>
  <si>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</si>
  <si>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</si>
  <si>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</si>
  <si>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</si>
  <si>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</si>
  <si>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</si>
  <si>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</si>
  <si>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</si>
  <si>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</si>
  <si>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</si>
  <si>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</si>
  <si>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</si>
  <si>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</si>
  <si>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</si>
  <si>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</si>
  <si>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</si>
  <si>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</si>
  <si>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</si>
  <si>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</si>
  <si>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</si>
  <si>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</si>
  <si>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</si>
  <si>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</si>
  <si>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</si>
  <si>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</si>
  <si>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</si>
  <si>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</si>
  <si>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</si>
  <si>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</si>
  <si>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</si>
  <si>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</si>
  <si>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</si>
  <si>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</si>
  <si>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</si>
  <si>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</si>
  <si>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</si>
  <si>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</si>
  <si>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</si>
  <si>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</si>
  <si>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</si>
  <si>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</si>
  <si>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</si>
  <si>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</si>
  <si>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</si>
  <si>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</si>
  <si>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</si>
  <si>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</si>
  <si>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</si>
  <si>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</si>
  <si>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</si>
  <si>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</si>
  <si>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</si>
  <si>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</si>
  <si>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</si>
  <si>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</si>
  <si>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</si>
  <si>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</si>
  <si>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</si>
  <si>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</si>
  <si>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</si>
  <si>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</si>
  <si>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</si>
  <si>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</si>
  <si>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</si>
  <si>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</si>
  <si>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</si>
  <si>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</si>
  <si>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</si>
  <si>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</si>
  <si>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</si>
  <si>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</si>
  <si>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</si>
  <si>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</si>
  <si>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</si>
  <si>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</si>
  <si>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</si>
  <si>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</si>
  <si>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</si>
  <si>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</si>
  <si>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</si>
  <si>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</si>
  <si>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</si>
  <si>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</si>
  <si>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</si>
  <si>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</si>
  <si>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</si>
  <si>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</si>
  <si>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</si>
  <si>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</si>
  <si>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</si>
  <si>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</si>
  <si>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</si>
  <si>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</si>
  <si>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</si>
  <si>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</si>
  <si>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</si>
  <si>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</si>
  <si>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</si>
  <si>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</si>
  <si>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</si>
  <si>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</si>
  <si>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</si>
  <si>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</si>
  <si>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</si>
  <si>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</si>
  <si>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</si>
  <si>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</si>
  <si>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</si>
  <si>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</si>
  <si>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</si>
  <si>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</si>
  <si>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</si>
  <si>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</si>
  <si>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</si>
  <si>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</si>
  <si>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</si>
  <si>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</si>
  <si>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</si>
  <si>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</si>
  <si>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</si>
  <si>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</si>
  <si>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</si>
  <si>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</si>
  <si>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</si>
  <si>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</si>
  <si>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</si>
  <si>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</si>
  <si>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</si>
  <si>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</si>
  <si>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</si>
  <si>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</si>
  <si>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</si>
  <si>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</si>
  <si>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</si>
  <si>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</si>
  <si>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</si>
  <si>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</si>
  <si>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</si>
  <si>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</si>
  <si>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</si>
  <si>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</si>
  <si>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</si>
  <si>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</si>
  <si>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</si>
  <si>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</si>
  <si>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</si>
  <si>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</si>
  <si>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</si>
  <si>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</si>
  <si>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</si>
  <si>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</si>
  <si>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</si>
  <si>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</si>
  <si>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</si>
  <si>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</si>
  <si>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</si>
  <si>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</si>
  <si>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</si>
  <si>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</si>
  <si>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</si>
  <si>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</si>
  <si>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</si>
  <si>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</si>
  <si>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</si>
  <si>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</si>
  <si>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</si>
  <si>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</si>
  <si>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</si>
  <si>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</si>
  <si>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</si>
  <si>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</si>
  <si>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</si>
  <si>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</si>
  <si>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</si>
  <si>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</si>
  <si>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</si>
  <si>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</si>
  <si>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</si>
  <si>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</si>
  <si>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</si>
  <si>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</si>
  <si>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</si>
  <si>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</si>
  <si>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</si>
  <si>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</si>
  <si>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</si>
  <si>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</si>
  <si>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</si>
  <si>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</si>
  <si>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</si>
  <si>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</si>
  <si>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</si>
  <si>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</si>
  <si>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</si>
  <si>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</si>
  <si>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</si>
  <si>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</si>
  <si>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</si>
  <si>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</si>
  <si>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</si>
  <si>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</si>
  <si>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</si>
  <si>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</si>
  <si>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</si>
  <si>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</si>
  <si>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</si>
  <si>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</si>
  <si>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</si>
  <si>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</si>
  <si>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</si>
  <si>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</si>
  <si>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</si>
  <si>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</si>
  <si>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</si>
  <si>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6</t>
  </si>
  <si>
    <t>Fixed</t>
  </si>
  <si>
    <t>XS1299713047</t>
  </si>
  <si>
    <t>CB Series 21</t>
  </si>
  <si>
    <t>CH0536893586</t>
  </si>
  <si>
    <t>CB Series 24</t>
  </si>
  <si>
    <t>XS2351089508</t>
  </si>
  <si>
    <t>CB Series 25</t>
  </si>
  <si>
    <t>SONIA +1%</t>
  </si>
  <si>
    <t>Floating</t>
  </si>
  <si>
    <t>XS2386880780</t>
  </si>
  <si>
    <t>CB Series 26</t>
  </si>
  <si>
    <t>XS2430951744</t>
  </si>
  <si>
    <t>CB Series 27</t>
  </si>
  <si>
    <t>XS2454288122</t>
  </si>
  <si>
    <t>CB Series 28</t>
  </si>
  <si>
    <t>XS2465609191</t>
  </si>
  <si>
    <t>CB Series 29</t>
  </si>
  <si>
    <t>US06368D6Y53/USC0623PAT50</t>
  </si>
  <si>
    <t>CB Series 30</t>
  </si>
  <si>
    <t>XS2544624112</t>
  </si>
  <si>
    <t>CB Series 31</t>
  </si>
  <si>
    <t>3m BBSW + 90bps</t>
  </si>
  <si>
    <t>AU3FN0072971</t>
  </si>
  <si>
    <t>CB Series 32</t>
  </si>
  <si>
    <t>SONIA +0.65%</t>
  </si>
  <si>
    <t>XS2566282526</t>
  </si>
  <si>
    <t>CB Series 33</t>
  </si>
  <si>
    <t>XS2607350985</t>
  </si>
  <si>
    <t>CB Series 34</t>
  </si>
  <si>
    <t>CH1261608892</t>
  </si>
  <si>
    <t>CB Series 35</t>
  </si>
  <si>
    <t>XS2631051682</t>
  </si>
  <si>
    <t>CB Series 36</t>
  </si>
  <si>
    <t>SOFR +0.68%</t>
  </si>
  <si>
    <t>XS2637383147</t>
  </si>
  <si>
    <t>CB Series 37</t>
  </si>
  <si>
    <t>US06368D8Z01/USC0623PAU24</t>
  </si>
  <si>
    <t>Total Outstanding under the Global Registered Covered Bond Program as of the Calculation Date</t>
  </si>
  <si>
    <r>
      <t>OSFI Covered Bond Ratio</t>
    </r>
    <r>
      <rPr>
        <b/>
        <vertAlign val="superscript"/>
        <sz val="13"/>
        <rFont val="Arial"/>
        <family val="2"/>
      </rPr>
      <t>(2)</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</si>
  <si>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</si>
  <si>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</si>
  <si>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</si>
  <si>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</si>
  <si>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</si>
  <si>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</si>
  <si>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</si>
  <si>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</si>
  <si>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</si>
  <si>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</si>
  <si>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</si>
  <si>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</si>
  <si>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</si>
  <si>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</si>
  <si>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</si>
  <si>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</si>
  <si>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</si>
  <si>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</si>
  <si>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</si>
  <si>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</si>
  <si>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</si>
  <si>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</si>
  <si>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</si>
  <si>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</si>
  <si>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</si>
  <si>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</si>
  <si>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</si>
  <si>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</si>
  <si>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</si>
  <si>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*The Paying Agent for CB Series 21 and 34 is UBS AG. The Paying Agent for CB Series 31 is Computershare Investor Services.</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</si>
  <si>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</si>
  <si>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</si>
  <si>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</si>
  <si>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</si>
  <si>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</si>
  <si>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</si>
  <si>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</si>
  <si>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</si>
  <si>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</si>
  <si>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</si>
  <si>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</si>
  <si>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</si>
  <si>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</si>
  <si>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</si>
  <si>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</si>
  <si>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</si>
  <si>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</si>
  <si>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</si>
  <si>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</si>
  <si>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</si>
  <si>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</si>
  <si>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</si>
  <si>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</si>
  <si>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</si>
  <si>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</si>
  <si>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</si>
  <si>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</si>
  <si>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</si>
  <si>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</si>
  <si>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</si>
  <si>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</si>
  <si>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</si>
  <si>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</si>
  <si>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</si>
  <si>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</si>
  <si>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</si>
  <si>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</si>
  <si>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</si>
  <si>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</si>
  <si>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</si>
  <si>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</si>
  <si>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</si>
  <si>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</si>
  <si>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</si>
  <si>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</si>
  <si>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</si>
  <si>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</si>
  <si>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</si>
  <si>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</si>
  <si>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</si>
  <si>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</si>
  <si>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</si>
  <si>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</si>
  <si>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</si>
  <si>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</si>
  <si>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</si>
  <si>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</si>
  <si>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</si>
  <si>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</si>
  <si>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</si>
  <si>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</si>
  <si>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</si>
  <si>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</si>
  <si>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</si>
  <si>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</si>
  <si>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</si>
  <si>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</si>
  <si>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</si>
  <si>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</si>
  <si>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</si>
  <si>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</si>
  <si>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</si>
  <si>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</si>
  <si>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</si>
  <si>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</si>
  <si>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</si>
  <si>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</si>
  <si>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</si>
  <si>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</si>
  <si>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</si>
  <si>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</si>
  <si>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</si>
  <si>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</si>
  <si>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</si>
  <si>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</si>
  <si>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</si>
  <si>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</si>
  <si>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</si>
  <si>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</si>
  <si>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</si>
  <si>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</si>
  <si>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</si>
  <si>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</si>
  <si>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</si>
  <si>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</si>
  <si>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</si>
  <si>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</si>
  <si>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</si>
  <si>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</si>
  <si>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</si>
  <si>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</si>
  <si>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</si>
  <si>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</si>
  <si>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</si>
  <si>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</si>
  <si>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</si>
  <si>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</si>
  <si>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</si>
  <si>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</si>
  <si>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</si>
  <si>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</si>
  <si>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</si>
  <si>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</si>
  <si>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</si>
  <si>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</si>
  <si>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</si>
  <si>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</si>
  <si>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</si>
  <si>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</si>
  <si>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</si>
  <si>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</si>
  <si>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</si>
  <si>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</si>
  <si>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</si>
  <si>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</si>
  <si>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</si>
  <si>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</si>
  <si>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</si>
  <si>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</si>
  <si>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</si>
  <si>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</si>
  <si>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</si>
  <si>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</si>
  <si>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</si>
  <si>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</si>
  <si>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</si>
  <si>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</si>
  <si>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</si>
  <si>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</si>
  <si>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</si>
  <si>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</si>
  <si>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</si>
  <si>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</si>
  <si>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</si>
  <si>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</si>
  <si>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</si>
  <si>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</si>
  <si>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</si>
  <si>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</si>
  <si>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</si>
  <si>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</si>
  <si>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</si>
  <si>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</si>
  <si>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</si>
  <si>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</si>
  <si>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</si>
  <si>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</si>
  <si>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</si>
  <si>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</si>
  <si>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</si>
  <si>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</si>
  <si>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</si>
  <si>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</si>
  <si>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</si>
  <si>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</si>
  <si>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</si>
  <si>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</si>
  <si>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</si>
  <si>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</si>
  <si>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</si>
  <si>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</si>
  <si>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</si>
  <si>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</si>
  <si>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</si>
  <si>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</si>
  <si>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</si>
  <si>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</si>
  <si>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</si>
  <si>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</si>
  <si>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</si>
  <si>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</si>
  <si>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</si>
  <si>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</si>
  <si>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</si>
  <si>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</si>
  <si>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</si>
  <si>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</si>
  <si>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</si>
  <si>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</si>
  <si>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</si>
  <si>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</si>
  <si>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</si>
  <si>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</si>
  <si>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Variable</t>
  </si>
  <si>
    <t>Cover Pool - Mortgage Asset Type Distribution</t>
  </si>
  <si>
    <t>Mortgage Asset Type</t>
  </si>
  <si>
    <t>Conventional Amortizing Mortgages</t>
  </si>
  <si>
    <r>
      <t xml:space="preserve">Conventional Non-Amortizing Mortgages </t>
    </r>
    <r>
      <rPr>
        <vertAlign val="superscript"/>
        <sz val="14"/>
        <rFont val="Arial"/>
        <family val="2"/>
      </rPr>
      <t>(1)</t>
    </r>
  </si>
  <si>
    <r>
      <rPr>
        <vertAlign val="superscript"/>
        <sz val="12"/>
        <rFont val="Arial"/>
        <family val="2"/>
      </rPr>
      <t>(1)</t>
    </r>
    <r>
      <rPr>
        <sz val="12"/>
        <rFont val="Arial"/>
        <family val="2"/>
      </rPr>
      <t xml:space="preserve"> Non-amortizing Mortgages are defined as mortgages that are no longer amortizing as a result of fixed payment Variable Rate Mortgages (“VRMs”). </t>
    </r>
  </si>
  <si>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</si>
  <si>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</si>
  <si>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</si>
  <si>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</si>
  <si>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</si>
  <si>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</si>
  <si>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</si>
  <si>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</si>
  <si>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</si>
  <si>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</si>
  <si>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</si>
  <si>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</si>
  <si>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</si>
  <si>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</si>
  <si>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</si>
  <si>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</si>
  <si>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</si>
  <si>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</si>
  <si>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</si>
  <si>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</si>
  <si>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</si>
  <si>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</si>
  <si>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</si>
  <si>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</si>
  <si>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</si>
  <si>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</si>
  <si>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</si>
  <si>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</si>
  <si>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</si>
  <si>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</si>
  <si>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</si>
  <si>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</si>
  <si>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</si>
  <si>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</si>
  <si>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</si>
  <si>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</si>
  <si>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</si>
  <si>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</si>
  <si>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</si>
  <si>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</si>
  <si>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</si>
  <si>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</si>
  <si>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</si>
  <si>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</si>
  <si>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</si>
  <si>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</si>
  <si>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</si>
  <si>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</si>
  <si>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</si>
  <si>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</si>
  <si>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</si>
  <si>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</si>
  <si>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</si>
  <si>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</si>
  <si>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</si>
  <si>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</si>
  <si>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</si>
  <si>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</si>
  <si>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</si>
  <si>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</si>
  <si>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</si>
  <si>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</si>
  <si>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</si>
  <si>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</si>
  <si>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</si>
  <si>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</si>
  <si>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</si>
  <si>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</si>
  <si>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</si>
  <si>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</si>
  <si>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</si>
  <si>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</si>
  <si>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</si>
  <si>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</si>
  <si>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</si>
  <si>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</si>
  <si>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</si>
  <si>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</si>
  <si>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</si>
  <si>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</si>
  <si>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</si>
  <si>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</si>
  <si>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</si>
  <si>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</si>
  <si>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</si>
  <si>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</si>
  <si>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</si>
  <si>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</si>
  <si>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</si>
  <si>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</si>
  <si>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</si>
  <si>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</si>
  <si>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</si>
  <si>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</si>
  <si>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</si>
  <si>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https://www.bmo.com/home/about/banking/investor-relations/fixed-income-investors/covered-bonds/registered-covered-bond#</t>
  </si>
  <si>
    <t>https://coveredbondlabel.com/issuer/149-bank-of-montreal</t>
  </si>
  <si>
    <t>Intra-group</t>
  </si>
  <si>
    <t>The Bank of New York Mellon, UBS AG, Computershare Investor Services</t>
  </si>
  <si>
    <t>1,000,000 and above</t>
  </si>
  <si>
    <t>99,999 and below</t>
  </si>
  <si>
    <t xml:space="preserve">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</si>
  <si>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</si>
  <si>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</si>
  <si>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</si>
  <si>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</si>
  <si>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</si>
  <si>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</si>
  <si>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</si>
  <si>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</si>
  <si>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</si>
  <si>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</si>
  <si>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</si>
  <si>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</si>
  <si>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</si>
  <si>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Non-amortizing Mortgages defined as mortgages that are no longer amortizing as a result of fixed payment Variable Rate Mortgages (“VRMs”) should be separately disclosed from amortizaing mortgages.</t>
  </si>
  <si>
    <t>Any loan that is three months or more in arrears.</t>
  </si>
  <si>
    <t>Repayment Type - Other</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</si>
  <si>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</si>
  <si>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</si>
  <si>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</si>
  <si>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</si>
  <si>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</si>
  <si>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</si>
  <si>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</si>
  <si>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</si>
  <si>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</si>
  <si>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</si>
  <si>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r>
      <t>Description of Ratings Triggers</t>
    </r>
    <r>
      <rPr>
        <b/>
        <vertAlign val="superscript"/>
        <sz val="14"/>
        <rFont val="Arial"/>
        <family val="2"/>
      </rPr>
      <t xml:space="preserve"> </t>
    </r>
    <r>
      <rPr>
        <vertAlign val="superscript"/>
        <sz val="14"/>
        <rFont val="Arial"/>
        <family val="2"/>
      </rPr>
      <t>(2)</t>
    </r>
  </si>
  <si>
    <t>(2) The discretion of the Guarantor LP to waive a required action upon a Rating Trigger may be limited by the terms of the Transaction Documents.</t>
  </si>
  <si>
    <t>Reporting Date: 16/09/2024</t>
  </si>
  <si>
    <t>Cut-off Date: 31/08/2024</t>
  </si>
  <si>
    <t>(2)  Per OSFI’s letter dated May 23, 2019, the OSFI Covered Bond Ratio refers to total assets pledged for covered bonds issued to the market relative to total on-balance sheet assets. Total on-balance sheet assets as at July 31, 2024.</t>
  </si>
  <si>
    <t>(1) Present value of expected future cash flows of Loans using current market interest rates offered to BMO clients. The effective weighted average rate used for discounting is 6.1%.</t>
  </si>
  <si>
    <r>
      <rPr>
        <vertAlign val="superscript"/>
        <sz val="12"/>
        <rFont val="Arial"/>
        <family val="2"/>
      </rPr>
      <t>(1)</t>
    </r>
    <r>
      <rPr>
        <sz val="12"/>
        <rFont val="Arial"/>
        <family val="2"/>
      </rPr>
      <t xml:space="preserve"> Includes cash settlement of $524,971,915 to occur on September 18, 2024.</t>
    </r>
  </si>
  <si>
    <t>Loan Seasoning</t>
  </si>
  <si>
    <t xml:space="preserve">Loan Seasoning is defined as the time, in months, lapsed from origination or last renewal if applicable.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</si>
</sst>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CHF]\ * #,##0_-;\-[$CHF]\ * #,##0_-;_-[$CHF]\ * &quot;-&quot;_-;_-@_-"/>
    <numFmt numFmtId="176" formatCode="_-[$£-809]* #,##0_-;\-[$£-809]* #,##0_-;_-[$£-809]* &quot;-&quot;_-;_-@_-"/>
    <numFmt numFmtId="177" formatCode="_-[$USD]\ * #,##0_-;\-[$USD]\ * #,##0_-;_-[$USD]\ * &quot;-&quot;_-;_-@_-"/>
    <numFmt numFmtId="178" formatCode="_-[$AUD]\ * #,##0_-;\-[$AUD]\ * #,##0_-;_-[$AUD]\ * &quot;-&quot;_-;_-@_-"/>
    <numFmt numFmtId="179" formatCode="0.0000%"/>
    <numFmt numFmtId="180" formatCode="_(* #,##0.00_);_(* \(#,##0.00\);_(* &quot;-&quot;??_);_(@_)"/>
    <numFmt numFmtId="181" formatCode="_-&quot;£&quot;* #,##0.00_-;\-&quot;£&quot;* #,##0.00_-;_-&quot;£&quot;* &quot;-&quot;??_-;_-@_-"/>
    <numFmt numFmtId="182" formatCode="_-* #,##0.000000_-;\-* #,##0.000000_-;_-* &quot;-&quot;??_-;_-@_-"/>
    <numFmt numFmtId="183" formatCode="_-&quot;$&quot;* #,##0_-;\-&quot;$&quot;* #,##0_-;_-&quot;$&quot;* &quot;-&quot;??_-;_-@_-"/>
    <numFmt numFmtId="184" formatCode="_(&quot;$&quot;* #,##0.00_);_(&quot;$&quot;* \(#,##0.00\);_(&quot;$&quot;* &quot;-&quot;??_);_(@_)"/>
    <numFmt numFmtId="185" formatCode="_(* #,##0_);_(* \(#,##0\);_(* &quot;-&quot;_);_(@_)"/>
    <numFmt numFmtId="186" formatCode="_-* #,##0.0_-;\-* #,##0.0_-;_-* &quot;-&quot;??_-;_-@_-"/>
  </numFmts>
  <fonts count="8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vertAlign val="superscript"/>
      <sz val="14"/>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43" fontId="4"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4" fontId="4" fillId="0" borderId="0" applyFont="0" applyFill="0" applyBorder="0" applyAlignment="0" applyProtection="0"/>
    <xf numFmtId="44" fontId="27" fillId="0" borderId="0" applyFont="0" applyFill="0" applyBorder="0" applyAlignment="0" applyProtection="0"/>
  </cellStyleXfs>
  <cellXfs count="64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7" fillId="4" borderId="0" xfId="4" applyFill="1"/>
    <xf numFmtId="3" fontId="27" fillId="4" borderId="0" xfId="4" applyNumberFormat="1" applyFill="1"/>
    <xf numFmtId="0" fontId="27"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7"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7" fillId="8" borderId="0" xfId="4" applyFill="1" applyAlignment="1">
      <alignment vertical="center"/>
    </xf>
    <xf numFmtId="0" fontId="53" fillId="8" borderId="0" xfId="4" applyFont="1" applyFill="1" applyAlignment="1">
      <alignment vertical="center"/>
    </xf>
    <xf numFmtId="168" fontId="54" fillId="4" borderId="0" xfId="4" applyNumberFormat="1" applyFont="1" applyFill="1" applyAlignment="1">
      <alignment horizontal="left" vertical="center"/>
    </xf>
    <xf numFmtId="0" fontId="50" fillId="8" borderId="0" xfId="4" applyFont="1" applyFill="1" applyAlignment="1">
      <alignment vertical="center"/>
    </xf>
    <xf numFmtId="0" fontId="27" fillId="4" borderId="0" xfId="4" applyFill="1" applyAlignment="1">
      <alignment vertical="center"/>
    </xf>
    <xf numFmtId="3" fontId="27" fillId="4" borderId="0" xfId="4" applyNumberFormat="1" applyFill="1" applyAlignment="1">
      <alignment vertical="center"/>
    </xf>
    <xf numFmtId="0" fontId="53" fillId="8" borderId="0" xfId="4" applyFont="1" applyFill="1" applyAlignment="1">
      <alignment vertical="top"/>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10" applyNumberFormat="1" applyFont="1" applyFill="1" applyBorder="1" applyAlignment="1">
      <alignment horizontal="left" wrapText="1"/>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43" fontId="2" fillId="0" borderId="0" xfId="9" applyFont="1"/>
    <xf numFmtId="0" fontId="54" fillId="0" borderId="0" xfId="4" applyFont="1" applyAlignment="1">
      <alignment horizontal="left"/>
    </xf>
    <xf numFmtId="0" fontId="54" fillId="0" borderId="0" xfId="4" applyFont="1" applyAlignment="1">
      <alignment horizontal="center"/>
    </xf>
    <xf numFmtId="171" fontId="54" fillId="0" borderId="0" xfId="10" applyNumberFormat="1" applyFont="1" applyFill="1" applyBorder="1" applyAlignment="1">
      <alignment horizontal="left" wrapText="1"/>
    </xf>
    <xf numFmtId="171" fontId="54" fillId="0" borderId="0" xfId="9" applyNumberFormat="1" applyFont="1" applyFill="1" applyBorder="1" applyAlignment="1">
      <alignment horizontal="left" wrapText="1"/>
    </xf>
    <xf numFmtId="172" fontId="54" fillId="0" borderId="0" xfId="4" applyNumberFormat="1" applyFont="1" applyAlignment="1">
      <alignment horizontal="center" wrapText="1"/>
    </xf>
    <xf numFmtId="42" fontId="54" fillId="0" borderId="0" xfId="9" applyNumberFormat="1" applyFont="1" applyFill="1" applyAlignment="1">
      <alignment horizontal="left"/>
    </xf>
    <xf numFmtId="0" fontId="54" fillId="0" borderId="0" xfId="4" applyFont="1" applyAlignment="1">
      <alignment horizontal="center" wrapText="1"/>
    </xf>
    <xf numFmtId="170" fontId="54" fillId="0" borderId="0" xfId="4" applyNumberFormat="1" applyFont="1" applyAlignment="1">
      <alignment horizontal="center" wrapText="1"/>
    </xf>
    <xf numFmtId="173" fontId="54" fillId="0" borderId="0" xfId="1" applyNumberFormat="1" applyFont="1" applyFill="1" applyAlignment="1">
      <alignment horizontal="center"/>
    </xf>
    <xf numFmtId="174" fontId="54" fillId="0" borderId="0" xfId="9" applyNumberFormat="1" applyFont="1" applyFill="1" applyAlignment="1">
      <alignment horizontal="center"/>
    </xf>
    <xf numFmtId="42" fontId="54" fillId="0" borderId="0" xfId="4" applyNumberFormat="1" applyFont="1" applyAlignment="1">
      <alignment horizontal="center"/>
    </xf>
    <xf numFmtId="0" fontId="27" fillId="0" borderId="0" xfId="4" applyAlignment="1">
      <alignment horizontal="center"/>
    </xf>
    <xf numFmtId="43" fontId="2" fillId="0" borderId="0" xfId="9" applyFont="1" applyFill="1"/>
    <xf numFmtId="175" fontId="54" fillId="0" borderId="0" xfId="10" applyNumberFormat="1" applyFont="1" applyFill="1" applyBorder="1" applyAlignment="1">
      <alignment horizontal="left" wrapText="1"/>
    </xf>
    <xf numFmtId="174" fontId="54" fillId="0" borderId="0" xfId="9" applyNumberFormat="1" applyFont="1" applyFill="1" applyAlignment="1">
      <alignment horizontal="left"/>
    </xf>
    <xf numFmtId="176" fontId="54" fillId="0" borderId="0" xfId="10"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7" fillId="0" borderId="0" xfId="4"/>
    <xf numFmtId="42" fontId="27" fillId="0" borderId="0" xfId="4" applyNumberFormat="1" applyAlignment="1">
      <alignment horizontal="center"/>
    </xf>
    <xf numFmtId="177" fontId="54" fillId="0" borderId="0" xfId="10" applyNumberFormat="1" applyFont="1" applyFill="1" applyBorder="1" applyAlignment="1">
      <alignment horizontal="left" wrapText="1"/>
    </xf>
    <xf numFmtId="42" fontId="54" fillId="0" borderId="0" xfId="9" applyNumberFormat="1" applyFont="1" applyFill="1" applyBorder="1" applyAlignment="1">
      <alignment horizontal="left"/>
    </xf>
    <xf numFmtId="42" fontId="54" fillId="0" borderId="0" xfId="10" applyNumberFormat="1" applyFont="1" applyFill="1" applyBorder="1" applyAlignment="1">
      <alignment horizontal="left"/>
    </xf>
    <xf numFmtId="173" fontId="54" fillId="0" borderId="0" xfId="11" applyNumberFormat="1" applyFont="1" applyFill="1" applyAlignment="1">
      <alignment horizontal="center"/>
    </xf>
    <xf numFmtId="174" fontId="54" fillId="0" borderId="0" xfId="10" applyNumberFormat="1" applyFont="1" applyFill="1" applyAlignment="1">
      <alignment horizontal="center"/>
    </xf>
    <xf numFmtId="178" fontId="54" fillId="0" borderId="0" xfId="10" applyNumberFormat="1" applyFont="1" applyFill="1" applyBorder="1" applyAlignment="1">
      <alignment horizontal="left" wrapText="1"/>
    </xf>
    <xf numFmtId="9" fontId="54" fillId="0" borderId="0" xfId="11" applyFont="1" applyFill="1" applyAlignment="1">
      <alignment horizontal="center"/>
    </xf>
    <xf numFmtId="179" fontId="54" fillId="0" borderId="0" xfId="11" applyNumberFormat="1" applyFont="1" applyFill="1" applyAlignment="1">
      <alignment horizontal="center"/>
    </xf>
    <xf numFmtId="42" fontId="54" fillId="0" borderId="35"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0"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0" fillId="8" borderId="0" xfId="4" applyFont="1" applyFill="1"/>
    <xf numFmtId="10" fontId="54" fillId="8" borderId="0" xfId="4" applyNumberFormat="1" applyFont="1" applyFill="1" applyAlignment="1">
      <alignment horizontal="center"/>
    </xf>
    <xf numFmtId="0" fontId="52" fillId="4" borderId="0" xfId="4" applyFont="1" applyFill="1"/>
    <xf numFmtId="180" fontId="27"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6" fontId="27" fillId="4" borderId="0" xfId="4" applyNumberFormat="1" applyFill="1"/>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4" fillId="8" borderId="0" xfId="4" applyFont="1" applyFill="1" applyAlignment="1">
      <alignment vertical="top" wrapText="1"/>
    </xf>
    <xf numFmtId="0" fontId="54" fillId="0" borderId="0" xfId="4" applyFont="1" applyAlignment="1">
      <alignment vertical="top"/>
    </xf>
    <xf numFmtId="165" fontId="54" fillId="0" borderId="0" xfId="11" applyNumberFormat="1" applyFont="1" applyFill="1" applyBorder="1" applyAlignment="1">
      <alignment horizontal="center" vertical="top"/>
    </xf>
    <xf numFmtId="165" fontId="50" fillId="8" borderId="0" xfId="11" applyNumberFormat="1" applyFont="1" applyFill="1" applyBorder="1" applyAlignment="1">
      <alignment horizontal="center"/>
    </xf>
    <xf numFmtId="0" fontId="50" fillId="8" borderId="0" xfId="4" applyFont="1" applyFill="1" applyAlignment="1">
      <alignment vertical="top"/>
    </xf>
    <xf numFmtId="0" fontId="27" fillId="4" borderId="0" xfId="4" applyFill="1" applyAlignment="1">
      <alignment vertical="top"/>
    </xf>
    <xf numFmtId="10" fontId="52" fillId="8" borderId="0" xfId="1" applyNumberFormat="1" applyFont="1" applyFill="1" applyBorder="1" applyAlignment="1">
      <alignment horizontal="center"/>
    </xf>
    <xf numFmtId="181"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1" fontId="50" fillId="9" borderId="0" xfId="4" applyNumberFormat="1" applyFont="1" applyFill="1" applyAlignment="1">
      <alignment horizontal="center"/>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7"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2" fillId="0" borderId="0" xfId="4" applyFont="1" applyAlignment="1">
      <alignment horizontal="center" vertical="top"/>
    </xf>
    <xf numFmtId="0" fontId="63"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2" fontId="54" fillId="4" borderId="0" xfId="9" applyNumberFormat="1" applyFont="1" applyFill="1" applyBorder="1" applyAlignment="1">
      <alignment horizontal="left"/>
    </xf>
    <xf numFmtId="181"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2" fontId="50" fillId="4" borderId="0" xfId="9" applyNumberFormat="1" applyFont="1" applyFill="1" applyBorder="1" applyAlignment="1">
      <alignment horizontal="left"/>
    </xf>
    <xf numFmtId="181"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3" fontId="53" fillId="0" borderId="0" xfId="12" applyNumberFormat="1" applyFont="1" applyFill="1" applyBorder="1" applyAlignment="1"/>
    <xf numFmtId="43" fontId="54" fillId="0" borderId="0" xfId="9" applyFont="1" applyFill="1" applyBorder="1" applyAlignment="1">
      <alignment horizontal="center"/>
    </xf>
    <xf numFmtId="183" fontId="27" fillId="0" borderId="0" xfId="4" applyNumberFormat="1"/>
    <xf numFmtId="183" fontId="54" fillId="0" borderId="0" xfId="12"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7" fillId="0" borderId="0" xfId="9" applyFont="1" applyFill="1" applyBorder="1" applyAlignment="1">
      <alignment horizontal="left"/>
    </xf>
    <xf numFmtId="183" fontId="76"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4" fontId="54" fillId="0" borderId="0" xfId="4" applyNumberFormat="1" applyFont="1" applyAlignment="1">
      <alignment horizontal="left"/>
    </xf>
    <xf numFmtId="165" fontId="50" fillId="0" borderId="0" xfId="1" applyNumberFormat="1" applyFont="1" applyFill="1" applyBorder="1" applyAlignment="1">
      <alignment horizontal="left"/>
    </xf>
    <xf numFmtId="43" fontId="77"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3" fontId="53" fillId="0" borderId="0" xfId="12"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43" fontId="41" fillId="0" borderId="0" xfId="9" applyFont="1" applyFill="1"/>
    <xf numFmtId="9" fontId="53" fillId="0" borderId="0" xfId="1" applyFont="1" applyFill="1" applyBorder="1" applyAlignment="1"/>
    <xf numFmtId="179" fontId="54" fillId="0" borderId="0" xfId="1" applyNumberFormat="1" applyFont="1" applyFill="1" applyBorder="1" applyAlignment="1">
      <alignment horizontal="center"/>
    </xf>
    <xf numFmtId="165" fontId="53" fillId="9" borderId="0" xfId="11" applyNumberFormat="1" applyFont="1" applyFill="1" applyBorder="1" applyAlignment="1">
      <alignment horizontal="center"/>
    </xf>
    <xf numFmtId="174" fontId="53" fillId="9" borderId="0" xfId="4" applyNumberFormat="1" applyFont="1" applyFill="1" applyAlignment="1">
      <alignment horizontal="center"/>
    </xf>
    <xf numFmtId="183" fontId="53" fillId="9" borderId="0" xfId="13" applyNumberFormat="1" applyFont="1" applyFill="1" applyBorder="1" applyAlignment="1">
      <alignment horizontal="center"/>
    </xf>
    <xf numFmtId="0" fontId="53" fillId="4" borderId="0" xfId="4" applyFont="1" applyFill="1"/>
    <xf numFmtId="165" fontId="53" fillId="4" borderId="0" xfId="11" applyNumberFormat="1" applyFont="1" applyFill="1" applyBorder="1" applyAlignment="1">
      <alignment horizontal="center"/>
    </xf>
    <xf numFmtId="10" fontId="53" fillId="4" borderId="0" xfId="11" applyNumberFormat="1" applyFont="1" applyFill="1" applyBorder="1" applyAlignment="1">
      <alignment horizontal="center"/>
    </xf>
    <xf numFmtId="181" fontId="53" fillId="4" borderId="0" xfId="4" applyNumberFormat="1" applyFont="1" applyFill="1" applyAlignment="1">
      <alignment horizontal="center"/>
    </xf>
    <xf numFmtId="44" fontId="53" fillId="4" borderId="0" xfId="12" applyFont="1" applyFill="1" applyBorder="1" applyAlignment="1">
      <alignment horizontal="center"/>
    </xf>
    <xf numFmtId="183" fontId="53" fillId="4" borderId="0" xfId="12" applyNumberFormat="1" applyFont="1" applyFill="1" applyBorder="1" applyAlignment="1">
      <alignment horizontal="center"/>
    </xf>
    <xf numFmtId="183" fontId="53" fillId="4" borderId="0" xfId="12" applyNumberFormat="1" applyFont="1" applyFill="1" applyAlignment="1">
      <alignment horizontal="center"/>
    </xf>
    <xf numFmtId="165" fontId="53" fillId="4" borderId="0" xfId="11"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1"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1" applyNumberFormat="1" applyFont="1" applyFill="1" applyBorder="1" applyAlignment="1">
      <alignment horizontal="left"/>
    </xf>
    <xf numFmtId="10" fontId="54" fillId="4" borderId="0" xfId="11"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1" applyNumberFormat="1" applyFont="1" applyFill="1" applyBorder="1" applyAlignment="1">
      <alignment horizontal="left" vertical="top" wrapText="1"/>
    </xf>
    <xf numFmtId="10" fontId="54" fillId="4" borderId="0" xfId="11"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1"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3" fontId="53" fillId="4" borderId="0" xfId="12" applyNumberFormat="1" applyFont="1" applyFill="1" applyBorder="1" applyAlignment="1"/>
    <xf numFmtId="0" fontId="27" fillId="0" borderId="0" xfId="0" applyFont="1" applyAlignment="1">
      <alignment wrapText="1"/>
    </xf>
    <xf numFmtId="183" fontId="54" fillId="0" borderId="0" xfId="12" applyNumberFormat="1" applyFont="1" applyFill="1" applyAlignment="1"/>
    <xf numFmtId="174" fontId="54" fillId="0" borderId="0" xfId="9" applyNumberFormat="1" applyFont="1" applyFill="1" applyAlignment="1"/>
    <xf numFmtId="0" fontId="64" fillId="4" borderId="0" xfId="4" quotePrefix="1" applyFont="1" applyFill="1"/>
    <xf numFmtId="43" fontId="54" fillId="4" borderId="0" xfId="9" applyFont="1" applyFill="1" applyAlignment="1"/>
    <xf numFmtId="183" fontId="53" fillId="0" borderId="35" xfId="12" applyNumberFormat="1" applyFont="1" applyFill="1" applyBorder="1"/>
    <xf numFmtId="43" fontId="4" fillId="0" borderId="0" xfId="9" applyFill="1" applyAlignment="1"/>
    <xf numFmtId="0" fontId="53" fillId="4" borderId="36" xfId="4" applyFont="1" applyFill="1" applyBorder="1"/>
    <xf numFmtId="0" fontId="62" fillId="4" borderId="36"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6" xfId="4" applyFont="1" applyFill="1" applyBorder="1" applyAlignment="1">
      <alignment horizontal="center"/>
    </xf>
    <xf numFmtId="0" fontId="54" fillId="4" borderId="36"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74" fontId="53" fillId="0" borderId="0" xfId="9" applyNumberFormat="1" applyFont="1" applyFill="1" applyAlignment="1"/>
    <xf numFmtId="174" fontId="54" fillId="4" borderId="0" xfId="9" applyNumberFormat="1" applyFont="1" applyFill="1" applyAlignment="1"/>
    <xf numFmtId="185" fontId="53" fillId="4" borderId="0" xfId="9" applyNumberFormat="1" applyFont="1" applyFill="1" applyBorder="1"/>
    <xf numFmtId="43" fontId="54" fillId="0" borderId="0" xfId="9" applyFont="1" applyFill="1" applyAlignment="1"/>
    <xf numFmtId="185" fontId="54" fillId="0" borderId="0" xfId="9" applyNumberFormat="1" applyFont="1" applyFill="1" applyBorder="1"/>
    <xf numFmtId="0" fontId="64" fillId="0" borderId="0" xfId="4" quotePrefix="1" applyFont="1"/>
    <xf numFmtId="185" fontId="53" fillId="4" borderId="35" xfId="9" applyNumberFormat="1" applyFont="1" applyFill="1" applyBorder="1"/>
    <xf numFmtId="185" fontId="54" fillId="0" borderId="35" xfId="9" applyNumberFormat="1" applyFont="1" applyFill="1" applyBorder="1"/>
    <xf numFmtId="185"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3" fontId="54" fillId="0" borderId="0" xfId="12" applyNumberFormat="1" applyFont="1" applyFill="1" applyBorder="1" applyAlignment="1">
      <alignment horizontal="center"/>
    </xf>
    <xf numFmtId="183"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0"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6"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6" fontId="54" fillId="8" borderId="0" xfId="9" applyNumberFormat="1" applyFont="1" applyFill="1" applyBorder="1" applyAlignment="1">
      <alignment horizontal="center"/>
    </xf>
    <xf numFmtId="0" fontId="81" fillId="9" borderId="0" xfId="4" applyFont="1" applyFill="1"/>
    <xf numFmtId="183" fontId="53" fillId="9" borderId="0" xfId="12" applyNumberFormat="1" applyFont="1" applyFill="1" applyBorder="1" applyAlignment="1">
      <alignment horizontal="center"/>
    </xf>
    <xf numFmtId="0" fontId="53" fillId="8" borderId="0" xfId="4" applyFont="1" applyFill="1" applyAlignment="1">
      <alignment horizontal="center"/>
    </xf>
    <xf numFmtId="0" fontId="53" fillId="8" borderId="36" xfId="4" applyFont="1" applyFill="1" applyBorder="1" applyAlignment="1">
      <alignment horizontal="center"/>
    </xf>
    <xf numFmtId="165" fontId="53" fillId="8" borderId="36" xfId="1" applyNumberFormat="1" applyFont="1" applyFill="1" applyBorder="1" applyAlignment="1">
      <alignment horizontal="center"/>
    </xf>
    <xf numFmtId="174" fontId="53" fillId="8" borderId="36" xfId="9" applyNumberFormat="1" applyFont="1" applyFill="1" applyBorder="1" applyAlignment="1">
      <alignment horizontal="center"/>
    </xf>
    <xf numFmtId="43" fontId="27" fillId="4" borderId="0" xfId="9" applyFont="1" applyFill="1"/>
    <xf numFmtId="183" fontId="54" fillId="0" borderId="0" xfId="12" applyNumberFormat="1" applyFont="1" applyFill="1" applyBorder="1" applyAlignment="1">
      <alignment horizontal="right"/>
    </xf>
    <xf numFmtId="43" fontId="27" fillId="0" borderId="0" xfId="9" applyFont="1" applyFill="1"/>
    <xf numFmtId="165" fontId="62"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5" xfId="9" applyNumberFormat="1" applyFont="1" applyFill="1" applyBorder="1" applyAlignment="1">
      <alignment horizontal="center"/>
    </xf>
    <xf numFmtId="174" fontId="53" fillId="0" borderId="0" xfId="4" applyNumberFormat="1" applyFont="1" applyAlignment="1">
      <alignment horizontal="center"/>
    </xf>
    <xf numFmtId="43" fontId="53" fillId="0" borderId="35" xfId="9" applyFont="1" applyFill="1" applyBorder="1" applyAlignment="1">
      <alignment horizontal="center"/>
    </xf>
    <xf numFmtId="183" fontId="53" fillId="0" borderId="35" xfId="12" applyNumberFormat="1" applyFont="1" applyFill="1" applyBorder="1" applyAlignment="1">
      <alignment horizontal="center"/>
    </xf>
    <xf numFmtId="0" fontId="54" fillId="4" borderId="0" xfId="4" applyFont="1" applyFill="1" applyAlignment="1">
      <alignment horizontal="right"/>
    </xf>
    <xf numFmtId="165" fontId="75" fillId="9" borderId="0" xfId="1" applyNumberFormat="1" applyFont="1" applyFill="1" applyBorder="1" applyAlignment="1">
      <alignment horizontal="center"/>
    </xf>
    <xf numFmtId="0" fontId="75" fillId="9" borderId="0" xfId="4" applyFont="1" applyFill="1" applyAlignment="1">
      <alignment horizontal="center"/>
    </xf>
    <xf numFmtId="43" fontId="54" fillId="9" borderId="0" xfId="9" applyFont="1" applyFill="1" applyBorder="1"/>
    <xf numFmtId="183" fontId="27" fillId="4" borderId="0" xfId="4" applyNumberFormat="1" applyFill="1"/>
    <xf numFmtId="0" fontId="57" fillId="4" borderId="0" xfId="4" applyFont="1" applyFill="1"/>
    <xf numFmtId="165" fontId="75" fillId="4" borderId="0" xfId="1" applyNumberFormat="1" applyFont="1" applyFill="1" applyBorder="1" applyAlignment="1">
      <alignment horizontal="center"/>
    </xf>
    <xf numFmtId="0" fontId="75" fillId="4" borderId="0" xfId="4" applyFont="1" applyFill="1" applyAlignment="1">
      <alignment horizontal="center"/>
    </xf>
    <xf numFmtId="0" fontId="53" fillId="0" borderId="36" xfId="4" applyFont="1" applyBorder="1" applyAlignment="1">
      <alignment horizontal="center"/>
    </xf>
    <xf numFmtId="174" fontId="53" fillId="0" borderId="36" xfId="9" applyNumberFormat="1" applyFont="1" applyFill="1" applyBorder="1" applyAlignment="1">
      <alignment horizontal="center"/>
    </xf>
    <xf numFmtId="165" fontId="53" fillId="0" borderId="36"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1" fillId="0" borderId="0" xfId="4" applyFont="1"/>
    <xf numFmtId="0" fontId="68" fillId="0" borderId="0" xfId="4" applyFont="1" applyAlignment="1">
      <alignment horizontal="left" vertical="top"/>
    </xf>
    <xf numFmtId="0" fontId="53" fillId="0" borderId="0" xfId="4" applyFont="1" applyAlignment="1">
      <alignment horizontal="center" vertical="top"/>
    </xf>
    <xf numFmtId="0" fontId="53" fillId="0" borderId="36" xfId="4" applyFont="1" applyBorder="1" applyAlignment="1">
      <alignment horizontal="center" vertical="top"/>
    </xf>
    <xf numFmtId="174" fontId="53" fillId="0" borderId="36" xfId="9" applyNumberFormat="1" applyFont="1" applyFill="1" applyBorder="1" applyAlignment="1">
      <alignment horizontal="center" vertical="top"/>
    </xf>
    <xf numFmtId="165" fontId="53" fillId="0" borderId="36"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2" fillId="0" borderId="0" xfId="1" applyNumberFormat="1" applyFont="1" applyFill="1" applyBorder="1" applyAlignment="1">
      <alignment horizontal="center"/>
    </xf>
    <xf numFmtId="43" fontId="53" fillId="0" borderId="35" xfId="9" applyFont="1" applyFill="1" applyBorder="1" applyAlignment="1">
      <alignment horizontal="right"/>
    </xf>
    <xf numFmtId="174" fontId="54" fillId="8" borderId="0" xfId="4" applyNumberFormat="1" applyFont="1" applyFill="1" applyAlignment="1">
      <alignment horizontal="center"/>
    </xf>
    <xf numFmtId="183" fontId="54" fillId="8" borderId="0" xfId="12"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6"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6" xfId="9" applyNumberFormat="1" applyFont="1" applyFill="1" applyBorder="1" applyAlignment="1">
      <alignment horizontal="center" vertical="top"/>
    </xf>
    <xf numFmtId="165" fontId="53" fillId="8" borderId="36"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43" fontId="53" fillId="0" borderId="0" xfId="9" applyFont="1" applyFill="1" applyBorder="1" applyAlignment="1">
      <alignment horizontal="center"/>
    </xf>
    <xf numFmtId="183" fontId="54" fillId="0" borderId="0" xfId="9" applyNumberFormat="1" applyFont="1" applyFill="1" applyBorder="1" applyAlignment="1">
      <alignment horizontal="center"/>
    </xf>
    <xf numFmtId="183" fontId="53" fillId="0" borderId="35" xfId="9" applyNumberFormat="1" applyFont="1" applyFill="1" applyBorder="1" applyAlignment="1">
      <alignment horizontal="center"/>
    </xf>
    <xf numFmtId="165" fontId="82" fillId="8" borderId="0" xfId="1" applyNumberFormat="1" applyFont="1" applyFill="1" applyBorder="1" applyAlignment="1">
      <alignment horizontal="center"/>
    </xf>
    <xf numFmtId="174" fontId="50" fillId="0" borderId="0" xfId="9" applyNumberFormat="1" applyFont="1"/>
    <xf numFmtId="0" fontId="84" fillId="8" borderId="0" xfId="4" applyFont="1" applyFill="1" applyAlignment="1">
      <alignment horizontal="left" wrapText="1"/>
    </xf>
    <xf numFmtId="165" fontId="62" fillId="8" borderId="0" xfId="1" applyNumberFormat="1" applyFont="1" applyFill="1" applyBorder="1" applyAlignment="1">
      <alignment horizontal="center"/>
    </xf>
    <xf numFmtId="174" fontId="27" fillId="0" borderId="0" xfId="9" applyNumberFormat="1" applyFont="1" applyFill="1"/>
    <xf numFmtId="174" fontId="27" fillId="4" borderId="0" xfId="9" applyNumberFormat="1" applyFont="1" applyFill="1"/>
    <xf numFmtId="0" fontId="85" fillId="0" borderId="0" xfId="4" applyFont="1" applyAlignment="1">
      <alignment vertical="top"/>
    </xf>
    <xf numFmtId="0" fontId="85" fillId="0" borderId="0" xfId="4" applyFont="1" applyAlignment="1">
      <alignment horizontal="right" vertical="top" wrapText="1"/>
    </xf>
    <xf numFmtId="183" fontId="54" fillId="8" borderId="0" xfId="9" applyNumberFormat="1" applyFont="1" applyFill="1" applyBorder="1" applyAlignment="1">
      <alignment horizontal="center"/>
    </xf>
    <xf numFmtId="183" fontId="54" fillId="8" borderId="0" xfId="1" applyNumberFormat="1" applyFont="1" applyFill="1" applyBorder="1" applyAlignment="1">
      <alignment horizontal="center"/>
    </xf>
    <xf numFmtId="174" fontId="27" fillId="0" borderId="0" xfId="4" applyNumberFormat="1"/>
    <xf numFmtId="0" fontId="85"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3"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7" fillId="4" borderId="0" xfId="4" applyFont="1" applyFill="1"/>
    <xf numFmtId="0" fontId="14" fillId="0" borderId="0" xfId="2" applyAlignment="1">
      <alignment horizontal="center" vertical="center" wrapText="1"/>
    </xf>
    <xf numFmtId="0" fontId="0" fillId="0" borderId="0" xfId="0" applyFill="1"/>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pplyProtection="1">
      <alignment horizontal="left" vertical="top" wrapText="1"/>
    </xf>
    <xf numFmtId="0" fontId="2"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24" fillId="0" borderId="0" xfId="0" applyFont="1" applyAlignment="1" applyProtection="1">
      <alignment horizontal="center" vertical="center" wrapText="1"/>
    </xf>
    <xf numFmtId="0" fontId="23" fillId="0" borderId="0" xfId="0" applyFont="1" applyAlignment="1" applyProtection="1">
      <alignment horizontal="center" vertical="center" wrapText="1"/>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0" fontId="2" fillId="0" borderId="0" xfId="1" applyNumberFormat="1" applyFont="1" applyAlignment="1">
      <alignment horizontal="center" vertical="center" wrapText="1"/>
    </xf>
    <xf numFmtId="10" fontId="2" fillId="0" borderId="0" xfId="1" applyNumberFormat="1" applyFont="1" applyAlignment="1" applyProtection="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54" fillId="4" borderId="0" xfId="4" applyFont="1" applyFill="1" applyAlignment="1">
      <alignment horizontal="lef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0" fillId="0" borderId="0" xfId="4" applyFont="1" applyAlignment="1">
      <alignment horizontal="left" vertical="top" wrapText="1"/>
    </xf>
    <xf numFmtId="0" fontId="57" fillId="0" borderId="0" xfId="4" applyFont="1" applyAlignment="1">
      <alignment vertical="top" wrapText="1"/>
    </xf>
    <xf numFmtId="0" fontId="60" fillId="0" borderId="0" xfId="4" applyFont="1" applyAlignment="1">
      <alignment wrapText="1"/>
    </xf>
    <xf numFmtId="0" fontId="50" fillId="0" borderId="0" xfId="4" applyFont="1" applyAlignment="1">
      <alignment horizontal="left" vertical="top" wrapText="1"/>
    </xf>
    <xf numFmtId="0" fontId="0" fillId="0" borderId="0" xfId="0" applyAlignment="1">
      <alignment wrapText="1"/>
    </xf>
    <xf numFmtId="0" fontId="27" fillId="0" borderId="0" xfId="0" applyFont="1" applyAlignment="1">
      <alignment wrapText="1"/>
    </xf>
    <xf numFmtId="0" fontId="58" fillId="8" borderId="0" xfId="4" applyFont="1" applyFill="1" applyAlignment="1">
      <alignment horizontal="left"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50" fillId="4" borderId="0" xfId="4" applyFont="1" applyFill="1" applyAlignment="1">
      <alignment horizontal="left" vertical="top" wrapText="1"/>
    </xf>
    <xf numFmtId="0" fontId="70" fillId="4" borderId="0" xfId="4" applyFont="1" applyFill="1" applyAlignment="1">
      <alignment vertical="top" wrapText="1"/>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4" fillId="0" borderId="0" xfId="4" applyFont="1" applyAlignment="1">
      <alignment horizontal="left" wrapText="1"/>
    </xf>
    <xf numFmtId="174" fontId="54" fillId="0" borderId="0" xfId="9" applyNumberFormat="1" applyFont="1" applyFill="1" applyBorder="1" applyAlignment="1">
      <alignment horizontal="center"/>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0" fillId="4" borderId="0" xfId="4" applyFont="1" applyFill="1" applyAlignment="1">
      <alignment vertical="top" wrapText="1"/>
    </xf>
    <xf numFmtId="165" fontId="53" fillId="8" borderId="36" xfId="1" applyNumberFormat="1" applyFont="1" applyFill="1" applyBorder="1" applyAlignment="1">
      <alignment horizontal="center" vertical="center"/>
    </xf>
    <xf numFmtId="165" fontId="53" fillId="0" borderId="36" xfId="1" applyNumberFormat="1" applyFont="1" applyFill="1" applyBorder="1" applyAlignment="1">
      <alignment horizontal="center"/>
    </xf>
    <xf numFmtId="165" fontId="53" fillId="0" borderId="36" xfId="1" applyNumberFormat="1" applyFont="1" applyFill="1" applyBorder="1" applyAlignment="1">
      <alignment horizontal="center" vertical="top"/>
    </xf>
    <xf numFmtId="165" fontId="53" fillId="8" borderId="36" xfId="1" applyNumberFormat="1" applyFont="1" applyFill="1" applyBorder="1" applyAlignment="1">
      <alignment horizontal="center" vertical="top"/>
    </xf>
    <xf numFmtId="0" fontId="55" fillId="8" borderId="0" xfId="4" applyFont="1" applyFill="1" applyAlignment="1">
      <alignment horizontal="left" vertical="top" wrapText="1"/>
    </xf>
    <xf numFmtId="165" fontId="53" fillId="0" borderId="36" xfId="1" applyNumberFormat="1" applyFont="1" applyFill="1" applyBorder="1" applyAlignment="1">
      <alignment horizontal="center" vertical="center"/>
    </xf>
    <xf numFmtId="0" fontId="53" fillId="0" borderId="36" xfId="4" applyFont="1" applyBorder="1" applyAlignment="1">
      <alignment horizontal="center"/>
    </xf>
    <xf numFmtId="0" fontId="81" fillId="9" borderId="0" xfId="4" applyFont="1" applyFill="1" applyAlignment="1">
      <alignment horizontal="center" vertical="center" wrapText="1"/>
    </xf>
    <xf numFmtId="0" fontId="87" fillId="8" borderId="0" xfId="4" applyFont="1" applyFill="1" applyAlignment="1">
      <alignment horizontal="left" wrapText="1"/>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4">
    <cellStyle name="Comma 2" xfId="3" xr:uid="{00000000-0005-0000-0000-000000000000}"/>
    <cellStyle name="Comma 2 3" xfId="10" xr:uid="{B2B64D80-B3A1-4679-AF1C-D2033569E579}"/>
    <cellStyle name="Comma 3" xfId="9" xr:uid="{0363E746-D2EF-4E8B-9014-1C6216D6BAE9}"/>
    <cellStyle name="Currency 2" xfId="12" xr:uid="{DCBF71BB-0C99-47C5-A6CD-EA9B581216D3}"/>
    <cellStyle name="Currency 2 2" xfId="13" xr:uid="{2B2F8A3F-5FF1-4730-925D-2285401C84F6}"/>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1" xr:uid="{9B02C03C-BCF2-451F-B225-DD95D388A02D}"/>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121649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5021275A-8F84-47DB-88F8-B71E7E1DEE27}"/>
            </a:ext>
          </a:extLst>
        </xdr:cNvPr>
        <xdr:cNvSpPr txBox="1">
          <a:spLocks noChangeArrowheads="1"/>
        </xdr:cNvSpPr>
      </xdr:nvSpPr>
      <xdr:spPr bwMode="auto">
        <a:xfrm>
          <a:off x="143319" y="1626648"/>
          <a:ext cx="22699263" cy="25866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P/Covered%20Bond%20Guarantor%20LP/Investor%20Report/BMO%20CB%20GLP%20Investor%20Report%20Final%20Copy/202311/2023%2011%20Covered%20Bond%20Investor%20Report-Uninsured%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fficebmtgrp12.office.adroot.bmogc.net\SPM\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Checklist"/>
      <sheetName val="Sheet4"/>
      <sheetName val="Sheet1"/>
      <sheetName val="Sheet2"/>
      <sheetName val="CBL29"/>
      <sheetName val="CBL28"/>
      <sheetName val="CBL27"/>
      <sheetName val="CBL23"/>
      <sheetName val="CBL22"/>
      <sheetName val="CBL21"/>
      <sheetName val="CBL18"/>
      <sheetName val="CBL19"/>
      <sheetName val="CBL20"/>
      <sheetName val="CBL24"/>
      <sheetName val="CB25"/>
      <sheetName val="CBL26"/>
      <sheetName val="Report"/>
      <sheetName val="ACT_Output"/>
      <sheetName val="Valn Calc"/>
      <sheetName val="Valn Calc Summary"/>
      <sheetName val="Delq adj based on Nadia's file"/>
      <sheetName val="Cover_Pool"/>
      <sheetName val="Not in arrears"/>
      <sheetName val="Cover_Pool&gt;80%"/>
      <sheetName val="credit scores $"/>
      <sheetName val="aging summary $"/>
      <sheetName val="Tables"/>
      <sheetName val="BCARCalc."/>
      <sheetName val="Sec1LRR"/>
      <sheetName val="Sec2DerExp"/>
      <sheetName val="3"/>
      <sheetName val="39"/>
      <sheetName val="45"/>
      <sheetName val="OSFI Ratio"/>
      <sheetName val="BMA"/>
      <sheetName val="Buyback Schedule - Mar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25">
          <cell r="B125" t="str">
            <v>QC</v>
          </cell>
          <cell r="C125" t="str">
            <v>20.00 and Below</v>
          </cell>
          <cell r="D125">
            <v>187365650.78999931</v>
          </cell>
          <cell r="E125">
            <v>20003.3</v>
          </cell>
          <cell r="F125">
            <v>45175.6</v>
          </cell>
          <cell r="G125">
            <v>76414.31</v>
          </cell>
        </row>
        <row r="126">
          <cell r="C126" t="str">
            <v>20.01 - 25.00</v>
          </cell>
          <cell r="D126">
            <v>171420614.42999998</v>
          </cell>
          <cell r="F126">
            <v>795491.92999999993</v>
          </cell>
          <cell r="G126">
            <v>545330.9</v>
          </cell>
        </row>
        <row r="127">
          <cell r="C127" t="str">
            <v>25.01 - 30.00</v>
          </cell>
          <cell r="D127">
            <v>299458591.33999974</v>
          </cell>
          <cell r="F127">
            <v>387357.51</v>
          </cell>
          <cell r="G127">
            <v>435358.38</v>
          </cell>
        </row>
        <row r="128">
          <cell r="C128" t="str">
            <v>30.01 - 35.00</v>
          </cell>
          <cell r="D128">
            <v>402964102.72999996</v>
          </cell>
          <cell r="E128">
            <v>139915.91</v>
          </cell>
          <cell r="F128">
            <v>299188.43</v>
          </cell>
          <cell r="G128">
            <v>612115.36</v>
          </cell>
        </row>
        <row r="129">
          <cell r="C129" t="str">
            <v>35.01 - 40.00</v>
          </cell>
          <cell r="D129">
            <v>424269932.48000056</v>
          </cell>
          <cell r="E129">
            <v>86475.54</v>
          </cell>
          <cell r="G129">
            <v>556399.92000000004</v>
          </cell>
        </row>
        <row r="130">
          <cell r="C130" t="str">
            <v>40.01 - 45.00</v>
          </cell>
          <cell r="D130">
            <v>432698824.97000098</v>
          </cell>
          <cell r="F130">
            <v>84005.37</v>
          </cell>
          <cell r="G130">
            <v>1030197.46</v>
          </cell>
        </row>
        <row r="131">
          <cell r="C131" t="str">
            <v>45.01 - 50.00</v>
          </cell>
          <cell r="D131">
            <v>472015266.76000112</v>
          </cell>
          <cell r="F131">
            <v>470349.63</v>
          </cell>
          <cell r="G131">
            <v>1143760.27</v>
          </cell>
        </row>
        <row r="132">
          <cell r="C132" t="str">
            <v>50.01 - 55.00</v>
          </cell>
          <cell r="D132">
            <v>483602507.65000069</v>
          </cell>
          <cell r="F132">
            <v>1266337.2000000002</v>
          </cell>
          <cell r="G132">
            <v>189878.14</v>
          </cell>
        </row>
        <row r="133">
          <cell r="C133" t="str">
            <v>55.01 - 60.00</v>
          </cell>
          <cell r="D133">
            <v>470473525.21000028</v>
          </cell>
          <cell r="F133">
            <v>229967.33</v>
          </cell>
        </row>
        <row r="134">
          <cell r="C134" t="str">
            <v>60.01 - 65.00</v>
          </cell>
          <cell r="D134">
            <v>282231515.52999979</v>
          </cell>
          <cell r="G134">
            <v>144568.97</v>
          </cell>
        </row>
        <row r="135">
          <cell r="C135" t="str">
            <v>65.01 - 70.00</v>
          </cell>
          <cell r="D135">
            <v>290618123.93999994</v>
          </cell>
        </row>
        <row r="136">
          <cell r="C136" t="str">
            <v>70.01 - 75.00</v>
          </cell>
          <cell r="D136">
            <v>273092127.28999978</v>
          </cell>
          <cell r="G136">
            <v>238070.86</v>
          </cell>
        </row>
        <row r="137">
          <cell r="C137" t="str">
            <v>75.01 - 80.00</v>
          </cell>
          <cell r="D137">
            <v>167507314.08000001</v>
          </cell>
        </row>
        <row r="138">
          <cell r="C138" t="str">
            <v>80.01 and Above</v>
          </cell>
          <cell r="D138">
            <v>2014754.94</v>
          </cell>
          <cell r="G138">
            <v>538019.34</v>
          </cell>
        </row>
      </sheetData>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49-bank-of-montreal"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49-bank-of-montreal"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F10" sqref="F10"/>
    </sheetView>
  </sheetViews>
  <sheetFormatPr defaultColWidth="9.140625" defaultRowHeight="15" x14ac:dyDescent="0.25"/>
  <cols>
    <col min="1" max="1" width="242" customWidth="1"/>
  </cols>
  <sheetData>
    <row r="1" spans="1:1" ht="31.5" x14ac:dyDescent="0.25">
      <c r="A1" s="48" t="s">
        <v>1200</v>
      </c>
    </row>
    <row r="3" spans="1:1" x14ac:dyDescent="0.25">
      <c r="A3" s="104"/>
    </row>
    <row r="4" spans="1:1" ht="34.5" x14ac:dyDescent="0.25">
      <c r="A4" s="105" t="s">
        <v>1201</v>
      </c>
    </row>
    <row r="5" spans="1:1" ht="34.5" x14ac:dyDescent="0.25">
      <c r="A5" s="105" t="s">
        <v>1202</v>
      </c>
    </row>
    <row r="6" spans="1:1" ht="34.5" x14ac:dyDescent="0.25">
      <c r="A6" s="105" t="s">
        <v>1203</v>
      </c>
    </row>
    <row r="7" spans="1:1" ht="17.25" x14ac:dyDescent="0.25">
      <c r="A7" s="105"/>
    </row>
    <row r="8" spans="1:1" ht="18.75" x14ac:dyDescent="0.25">
      <c r="A8" s="106" t="s">
        <v>1204</v>
      </c>
    </row>
    <row r="9" spans="1:1" ht="34.5" x14ac:dyDescent="0.3">
      <c r="A9" s="107" t="s">
        <v>1366</v>
      </c>
    </row>
    <row r="10" spans="1:1" ht="69" x14ac:dyDescent="0.25">
      <c r="A10" s="108" t="s">
        <v>1205</v>
      </c>
    </row>
    <row r="11" spans="1:1" ht="34.5" x14ac:dyDescent="0.25">
      <c r="A11" s="108" t="s">
        <v>1206</v>
      </c>
    </row>
    <row r="12" spans="1:1" ht="17.25" x14ac:dyDescent="0.25">
      <c r="A12" s="108" t="s">
        <v>1207</v>
      </c>
    </row>
    <row r="13" spans="1:1" ht="17.25" x14ac:dyDescent="0.25">
      <c r="A13" s="108" t="s">
        <v>1208</v>
      </c>
    </row>
    <row r="14" spans="1:1" ht="34.5" x14ac:dyDescent="0.25">
      <c r="A14" s="108" t="s">
        <v>1209</v>
      </c>
    </row>
    <row r="15" spans="1:1" ht="17.25" x14ac:dyDescent="0.25">
      <c r="A15" s="108"/>
    </row>
    <row r="16" spans="1:1" ht="18.75" x14ac:dyDescent="0.25">
      <c r="A16" s="106" t="s">
        <v>1210</v>
      </c>
    </row>
    <row r="17" spans="1:1" ht="17.25" x14ac:dyDescent="0.25">
      <c r="A17" s="109" t="s">
        <v>1211</v>
      </c>
    </row>
    <row r="18" spans="1:1" ht="34.5" x14ac:dyDescent="0.25">
      <c r="A18" s="110" t="s">
        <v>1212</v>
      </c>
    </row>
    <row r="19" spans="1:1" ht="34.5" x14ac:dyDescent="0.25">
      <c r="A19" s="110" t="s">
        <v>1213</v>
      </c>
    </row>
    <row r="20" spans="1:1" ht="51.75" x14ac:dyDescent="0.25">
      <c r="A20" s="110" t="s">
        <v>1214</v>
      </c>
    </row>
    <row r="21" spans="1:1" ht="86.25" x14ac:dyDescent="0.25">
      <c r="A21" s="110" t="s">
        <v>1215</v>
      </c>
    </row>
    <row r="22" spans="1:1" ht="51.75" x14ac:dyDescent="0.25">
      <c r="A22" s="110" t="s">
        <v>1216</v>
      </c>
    </row>
    <row r="23" spans="1:1" ht="34.5" x14ac:dyDescent="0.25">
      <c r="A23" s="110" t="s">
        <v>1217</v>
      </c>
    </row>
    <row r="24" spans="1:1" ht="17.25" x14ac:dyDescent="0.25">
      <c r="A24" s="110" t="s">
        <v>1218</v>
      </c>
    </row>
    <row r="25" spans="1:1" ht="17.25" x14ac:dyDescent="0.25">
      <c r="A25" s="109" t="s">
        <v>1219</v>
      </c>
    </row>
    <row r="26" spans="1:1" ht="51.75" x14ac:dyDescent="0.3">
      <c r="A26" s="111" t="s">
        <v>1220</v>
      </c>
    </row>
    <row r="27" spans="1:1" ht="17.25" x14ac:dyDescent="0.3">
      <c r="A27" s="111" t="s">
        <v>1221</v>
      </c>
    </row>
    <row r="28" spans="1:1" ht="17.25" x14ac:dyDescent="0.25">
      <c r="A28" s="109" t="s">
        <v>1222</v>
      </c>
    </row>
    <row r="29" spans="1:1" ht="34.5" x14ac:dyDescent="0.25">
      <c r="A29" s="110" t="s">
        <v>1223</v>
      </c>
    </row>
    <row r="30" spans="1:1" ht="34.5" x14ac:dyDescent="0.25">
      <c r="A30" s="110" t="s">
        <v>1224</v>
      </c>
    </row>
    <row r="31" spans="1:1" ht="34.5" x14ac:dyDescent="0.25">
      <c r="A31" s="110" t="s">
        <v>1225</v>
      </c>
    </row>
    <row r="32" spans="1:1" ht="34.5" x14ac:dyDescent="0.25">
      <c r="A32" s="110" t="s">
        <v>1226</v>
      </c>
    </row>
    <row r="33" spans="1:1" ht="17.25" x14ac:dyDescent="0.25">
      <c r="A33" s="110"/>
    </row>
    <row r="34" spans="1:1" ht="18.75" x14ac:dyDescent="0.25">
      <c r="A34" s="106" t="s">
        <v>1227</v>
      </c>
    </row>
    <row r="35" spans="1:1" ht="17.25" x14ac:dyDescent="0.25">
      <c r="A35" s="109" t="s">
        <v>1228</v>
      </c>
    </row>
    <row r="36" spans="1:1" ht="34.5" x14ac:dyDescent="0.25">
      <c r="A36" s="110" t="s">
        <v>1229</v>
      </c>
    </row>
    <row r="37" spans="1:1" ht="34.5" x14ac:dyDescent="0.25">
      <c r="A37" s="110" t="s">
        <v>1230</v>
      </c>
    </row>
    <row r="38" spans="1:1" ht="34.5" x14ac:dyDescent="0.25">
      <c r="A38" s="110" t="s">
        <v>1231</v>
      </c>
    </row>
    <row r="39" spans="1:1" ht="17.25" x14ac:dyDescent="0.25">
      <c r="A39" s="110" t="s">
        <v>1232</v>
      </c>
    </row>
    <row r="40" spans="1:1" ht="34.5" x14ac:dyDescent="0.25">
      <c r="A40" s="110" t="s">
        <v>1233</v>
      </c>
    </row>
    <row r="41" spans="1:1" ht="17.25" x14ac:dyDescent="0.25">
      <c r="A41" s="109" t="s">
        <v>1234</v>
      </c>
    </row>
    <row r="42" spans="1:1" ht="17.25" x14ac:dyDescent="0.25">
      <c r="A42" s="110" t="s">
        <v>1235</v>
      </c>
    </row>
    <row r="43" spans="1:1" ht="17.25" x14ac:dyDescent="0.3">
      <c r="A43" s="111" t="s">
        <v>1236</v>
      </c>
    </row>
    <row r="44" spans="1:1" ht="17.25" x14ac:dyDescent="0.25">
      <c r="A44" s="109" t="s">
        <v>1237</v>
      </c>
    </row>
    <row r="45" spans="1:1" ht="34.5" x14ac:dyDescent="0.3">
      <c r="A45" s="111" t="s">
        <v>1238</v>
      </c>
    </row>
    <row r="46" spans="1:1" ht="34.5" x14ac:dyDescent="0.25">
      <c r="A46" s="110" t="s">
        <v>1239</v>
      </c>
    </row>
    <row r="47" spans="1:1" ht="34.5" x14ac:dyDescent="0.25">
      <c r="A47" s="110" t="s">
        <v>1240</v>
      </c>
    </row>
    <row r="48" spans="1:1" ht="17.25" x14ac:dyDescent="0.25">
      <c r="A48" s="110" t="s">
        <v>1241</v>
      </c>
    </row>
    <row r="49" spans="1:1" ht="17.25" x14ac:dyDescent="0.3">
      <c r="A49" s="111" t="s">
        <v>1242</v>
      </c>
    </row>
    <row r="50" spans="1:1" ht="17.25" x14ac:dyDescent="0.25">
      <c r="A50" s="109" t="s">
        <v>1243</v>
      </c>
    </row>
    <row r="51" spans="1:1" ht="34.5" x14ac:dyDescent="0.3">
      <c r="A51" s="111" t="s">
        <v>1244</v>
      </c>
    </row>
    <row r="52" spans="1:1" ht="17.25" x14ac:dyDescent="0.25">
      <c r="A52" s="110" t="s">
        <v>1245</v>
      </c>
    </row>
    <row r="53" spans="1:1" ht="34.5" x14ac:dyDescent="0.3">
      <c r="A53" s="111" t="s">
        <v>1246</v>
      </c>
    </row>
    <row r="54" spans="1:1" ht="17.25" x14ac:dyDescent="0.25">
      <c r="A54" s="109" t="s">
        <v>1247</v>
      </c>
    </row>
    <row r="55" spans="1:1" ht="17.25" x14ac:dyDescent="0.3">
      <c r="A55" s="111" t="s">
        <v>1248</v>
      </c>
    </row>
    <row r="56" spans="1:1" ht="34.5" x14ac:dyDescent="0.25">
      <c r="A56" s="110" t="s">
        <v>1249</v>
      </c>
    </row>
    <row r="57" spans="1:1" ht="17.25" x14ac:dyDescent="0.25">
      <c r="A57" s="110" t="s">
        <v>1250</v>
      </c>
    </row>
    <row r="58" spans="1:1" ht="17.25" x14ac:dyDescent="0.25">
      <c r="A58" s="110" t="s">
        <v>1251</v>
      </c>
    </row>
    <row r="59" spans="1:1" ht="17.25" x14ac:dyDescent="0.25">
      <c r="A59" s="109" t="s">
        <v>1252</v>
      </c>
    </row>
    <row r="60" spans="1:1" ht="34.5" x14ac:dyDescent="0.25">
      <c r="A60" s="110" t="s">
        <v>1253</v>
      </c>
    </row>
    <row r="61" spans="1:1" ht="17.25" x14ac:dyDescent="0.25">
      <c r="A61" s="112"/>
    </row>
    <row r="62" spans="1:1" ht="18.75" x14ac:dyDescent="0.25">
      <c r="A62" s="106" t="s">
        <v>1254</v>
      </c>
    </row>
    <row r="63" spans="1:1" ht="17.25" x14ac:dyDescent="0.25">
      <c r="A63" s="109" t="s">
        <v>1255</v>
      </c>
    </row>
    <row r="64" spans="1:1" ht="34.5" x14ac:dyDescent="0.25">
      <c r="A64" s="110" t="s">
        <v>1256</v>
      </c>
    </row>
    <row r="65" spans="1:1" ht="17.25" x14ac:dyDescent="0.25">
      <c r="A65" s="110" t="s">
        <v>1257</v>
      </c>
    </row>
    <row r="66" spans="1:1" ht="34.5" x14ac:dyDescent="0.25">
      <c r="A66" s="108" t="s">
        <v>1258</v>
      </c>
    </row>
    <row r="67" spans="1:1" ht="34.5" x14ac:dyDescent="0.25">
      <c r="A67" s="108" t="s">
        <v>1259</v>
      </c>
    </row>
    <row r="68" spans="1:1" ht="34.5" x14ac:dyDescent="0.25">
      <c r="A68" s="108" t="s">
        <v>1260</v>
      </c>
    </row>
    <row r="69" spans="1:1" ht="17.25" x14ac:dyDescent="0.25">
      <c r="A69" s="113" t="s">
        <v>1261</v>
      </c>
    </row>
    <row r="70" spans="1:1" ht="51.75" x14ac:dyDescent="0.25">
      <c r="A70" s="108" t="s">
        <v>1262</v>
      </c>
    </row>
    <row r="71" spans="1:1" ht="17.25" x14ac:dyDescent="0.25">
      <c r="A71" s="108" t="s">
        <v>1263</v>
      </c>
    </row>
    <row r="72" spans="1:1" ht="17.25" x14ac:dyDescent="0.25">
      <c r="A72" s="113" t="s">
        <v>1264</v>
      </c>
    </row>
    <row r="73" spans="1:1" ht="17.25" x14ac:dyDescent="0.25">
      <c r="A73" s="108" t="s">
        <v>1265</v>
      </c>
    </row>
    <row r="74" spans="1:1" ht="17.25" x14ac:dyDescent="0.25">
      <c r="A74" s="113" t="s">
        <v>1266</v>
      </c>
    </row>
    <row r="75" spans="1:1" ht="34.5" x14ac:dyDescent="0.25">
      <c r="A75" s="108" t="s">
        <v>1267</v>
      </c>
    </row>
    <row r="76" spans="1:1" ht="17.25" x14ac:dyDescent="0.25">
      <c r="A76" s="108" t="s">
        <v>1268</v>
      </c>
    </row>
    <row r="77" spans="1:1" ht="51.75" x14ac:dyDescent="0.25">
      <c r="A77" s="108" t="s">
        <v>1269</v>
      </c>
    </row>
    <row r="78" spans="1:1" ht="17.25" x14ac:dyDescent="0.25">
      <c r="A78" s="113" t="s">
        <v>1270</v>
      </c>
    </row>
    <row r="79" spans="1:1" ht="17.25" x14ac:dyDescent="0.3">
      <c r="A79" s="107" t="s">
        <v>1271</v>
      </c>
    </row>
    <row r="80" spans="1:1" ht="17.25" x14ac:dyDescent="0.25">
      <c r="A80" s="113" t="s">
        <v>1272</v>
      </c>
    </row>
    <row r="81" spans="1:1" ht="34.5" x14ac:dyDescent="0.25">
      <c r="A81" s="108" t="s">
        <v>1273</v>
      </c>
    </row>
    <row r="82" spans="1:1" ht="34.5" x14ac:dyDescent="0.25">
      <c r="A82" s="108" t="s">
        <v>1274</v>
      </c>
    </row>
    <row r="83" spans="1:1" ht="34.5" x14ac:dyDescent="0.25">
      <c r="A83" s="108" t="s">
        <v>1275</v>
      </c>
    </row>
    <row r="84" spans="1:1" ht="34.5" x14ac:dyDescent="0.25">
      <c r="A84" s="108" t="s">
        <v>1276</v>
      </c>
    </row>
    <row r="85" spans="1:1" ht="34.5" x14ac:dyDescent="0.25">
      <c r="A85" s="108" t="s">
        <v>1277</v>
      </c>
    </row>
    <row r="86" spans="1:1" ht="17.25" x14ac:dyDescent="0.25">
      <c r="A86" s="113" t="s">
        <v>1278</v>
      </c>
    </row>
    <row r="87" spans="1:1" ht="17.25" x14ac:dyDescent="0.25">
      <c r="A87" s="108" t="s">
        <v>1279</v>
      </c>
    </row>
    <row r="88" spans="1:1" ht="34.5" x14ac:dyDescent="0.25">
      <c r="A88" s="108" t="s">
        <v>1280</v>
      </c>
    </row>
    <row r="89" spans="1:1" ht="17.25" x14ac:dyDescent="0.25">
      <c r="A89" s="113" t="s">
        <v>1281</v>
      </c>
    </row>
    <row r="90" spans="1:1" ht="34.5" x14ac:dyDescent="0.25">
      <c r="A90" s="108" t="s">
        <v>1282</v>
      </c>
    </row>
    <row r="91" spans="1:1" ht="17.25" x14ac:dyDescent="0.25">
      <c r="A91" s="113" t="s">
        <v>1283</v>
      </c>
    </row>
    <row r="92" spans="1:1" ht="17.25" x14ac:dyDescent="0.3">
      <c r="A92" s="107" t="s">
        <v>1284</v>
      </c>
    </row>
    <row r="93" spans="1:1" ht="17.25" x14ac:dyDescent="0.25">
      <c r="A93" s="108" t="s">
        <v>1285</v>
      </c>
    </row>
    <row r="94" spans="1:1" ht="17.25" x14ac:dyDescent="0.25">
      <c r="A94" s="108"/>
    </row>
    <row r="95" spans="1:1" ht="18.75" x14ac:dyDescent="0.25">
      <c r="A95" s="106" t="s">
        <v>1286</v>
      </c>
    </row>
    <row r="96" spans="1:1" ht="34.5" x14ac:dyDescent="0.3">
      <c r="A96" s="107" t="s">
        <v>1287</v>
      </c>
    </row>
    <row r="97" spans="1:1" ht="17.25" x14ac:dyDescent="0.3">
      <c r="A97" s="107" t="s">
        <v>1288</v>
      </c>
    </row>
    <row r="98" spans="1:1" ht="17.25" x14ac:dyDescent="0.25">
      <c r="A98" s="113" t="s">
        <v>1289</v>
      </c>
    </row>
    <row r="99" spans="1:1" ht="17.25" x14ac:dyDescent="0.25">
      <c r="A99" s="105" t="s">
        <v>1290</v>
      </c>
    </row>
    <row r="100" spans="1:1" ht="17.25" x14ac:dyDescent="0.25">
      <c r="A100" s="108" t="s">
        <v>1291</v>
      </c>
    </row>
    <row r="101" spans="1:1" ht="17.25" x14ac:dyDescent="0.25">
      <c r="A101" s="108" t="s">
        <v>1292</v>
      </c>
    </row>
    <row r="102" spans="1:1" ht="17.25" x14ac:dyDescent="0.25">
      <c r="A102" s="108" t="s">
        <v>1293</v>
      </c>
    </row>
    <row r="103" spans="1:1" ht="17.25" x14ac:dyDescent="0.25">
      <c r="A103" s="108" t="s">
        <v>1294</v>
      </c>
    </row>
    <row r="104" spans="1:1" ht="34.5" x14ac:dyDescent="0.25">
      <c r="A104" s="108" t="s">
        <v>1295</v>
      </c>
    </row>
    <row r="105" spans="1:1" ht="17.25" x14ac:dyDescent="0.25">
      <c r="A105" s="105" t="s">
        <v>1296</v>
      </c>
    </row>
    <row r="106" spans="1:1" ht="17.25" x14ac:dyDescent="0.25">
      <c r="A106" s="108" t="s">
        <v>1297</v>
      </c>
    </row>
    <row r="107" spans="1:1" ht="17.25" x14ac:dyDescent="0.25">
      <c r="A107" s="108" t="s">
        <v>1298</v>
      </c>
    </row>
    <row r="108" spans="1:1" ht="17.25" x14ac:dyDescent="0.25">
      <c r="A108" s="108" t="s">
        <v>1299</v>
      </c>
    </row>
    <row r="109" spans="1:1" ht="17.25" x14ac:dyDescent="0.25">
      <c r="A109" s="108" t="s">
        <v>1300</v>
      </c>
    </row>
    <row r="110" spans="1:1" ht="17.25" x14ac:dyDescent="0.25">
      <c r="A110" s="108" t="s">
        <v>1301</v>
      </c>
    </row>
    <row r="111" spans="1:1" ht="17.25" x14ac:dyDescent="0.25">
      <c r="A111" s="108" t="s">
        <v>1302</v>
      </c>
    </row>
    <row r="112" spans="1:1" ht="17.25" x14ac:dyDescent="0.25">
      <c r="A112" s="113" t="s">
        <v>1303</v>
      </c>
    </row>
    <row r="113" spans="1:1" ht="17.25" x14ac:dyDescent="0.25">
      <c r="A113" s="108" t="s">
        <v>1304</v>
      </c>
    </row>
    <row r="114" spans="1:1" ht="17.25" x14ac:dyDescent="0.25">
      <c r="A114" s="105" t="s">
        <v>1305</v>
      </c>
    </row>
    <row r="115" spans="1:1" ht="17.25" x14ac:dyDescent="0.25">
      <c r="A115" s="108" t="s">
        <v>1306</v>
      </c>
    </row>
    <row r="116" spans="1:1" ht="17.25" x14ac:dyDescent="0.25">
      <c r="A116" s="108" t="s">
        <v>1307</v>
      </c>
    </row>
    <row r="117" spans="1:1" ht="17.25" x14ac:dyDescent="0.25">
      <c r="A117" s="105" t="s">
        <v>1308</v>
      </c>
    </row>
    <row r="118" spans="1:1" ht="17.25" x14ac:dyDescent="0.25">
      <c r="A118" s="108" t="s">
        <v>1309</v>
      </c>
    </row>
    <row r="119" spans="1:1" ht="17.25" x14ac:dyDescent="0.25">
      <c r="A119" s="108" t="s">
        <v>1310</v>
      </c>
    </row>
    <row r="120" spans="1:1" ht="17.25" x14ac:dyDescent="0.25">
      <c r="A120" s="108" t="s">
        <v>1311</v>
      </c>
    </row>
    <row r="121" spans="1:1" ht="17.25" x14ac:dyDescent="0.25">
      <c r="A121" s="113" t="s">
        <v>1312</v>
      </c>
    </row>
    <row r="122" spans="1:1" ht="17.25" x14ac:dyDescent="0.25">
      <c r="A122" s="105" t="s">
        <v>1313</v>
      </c>
    </row>
    <row r="123" spans="1:1" ht="17.25" x14ac:dyDescent="0.25">
      <c r="A123" s="105" t="s">
        <v>1314</v>
      </c>
    </row>
    <row r="124" spans="1:1" ht="17.25" x14ac:dyDescent="0.25">
      <c r="A124" s="108" t="s">
        <v>1315</v>
      </c>
    </row>
    <row r="125" spans="1:1" ht="17.25" x14ac:dyDescent="0.25">
      <c r="A125" s="108" t="s">
        <v>1316</v>
      </c>
    </row>
    <row r="126" spans="1:1" ht="17.25" x14ac:dyDescent="0.25">
      <c r="A126" s="108" t="s">
        <v>1317</v>
      </c>
    </row>
    <row r="127" spans="1:1" ht="17.25" x14ac:dyDescent="0.25">
      <c r="A127" s="108" t="s">
        <v>1318</v>
      </c>
    </row>
    <row r="128" spans="1:1" ht="17.25" x14ac:dyDescent="0.25">
      <c r="A128" s="108" t="s">
        <v>1319</v>
      </c>
    </row>
    <row r="129" spans="1:1" ht="17.25" x14ac:dyDescent="0.25">
      <c r="A129" s="113" t="s">
        <v>1320</v>
      </c>
    </row>
    <row r="130" spans="1:1" ht="34.5" x14ac:dyDescent="0.25">
      <c r="A130" s="108" t="s">
        <v>1321</v>
      </c>
    </row>
    <row r="131" spans="1:1" ht="69" x14ac:dyDescent="0.25">
      <c r="A131" s="108" t="s">
        <v>1322</v>
      </c>
    </row>
    <row r="132" spans="1:1" ht="34.5" x14ac:dyDescent="0.25">
      <c r="A132" s="108" t="s">
        <v>1323</v>
      </c>
    </row>
    <row r="133" spans="1:1" ht="17.25" x14ac:dyDescent="0.25">
      <c r="A133" s="113" t="s">
        <v>1324</v>
      </c>
    </row>
    <row r="134" spans="1:1" ht="34.5" x14ac:dyDescent="0.25">
      <c r="A134" s="105" t="s">
        <v>1325</v>
      </c>
    </row>
    <row r="135" spans="1:1" ht="17.25" x14ac:dyDescent="0.25">
      <c r="A135" s="105"/>
    </row>
    <row r="136" spans="1:1" ht="18.75" x14ac:dyDescent="0.25">
      <c r="A136" s="106" t="s">
        <v>1326</v>
      </c>
    </row>
    <row r="137" spans="1:1" ht="17.25" x14ac:dyDescent="0.25">
      <c r="A137" s="108" t="s">
        <v>1327</v>
      </c>
    </row>
    <row r="138" spans="1:1" ht="34.5" x14ac:dyDescent="0.25">
      <c r="A138" s="110" t="s">
        <v>1328</v>
      </c>
    </row>
    <row r="139" spans="1:1" ht="34.5" x14ac:dyDescent="0.25">
      <c r="A139" s="110" t="s">
        <v>1329</v>
      </c>
    </row>
    <row r="140" spans="1:1" ht="17.25" x14ac:dyDescent="0.25">
      <c r="A140" s="109" t="s">
        <v>1330</v>
      </c>
    </row>
    <row r="141" spans="1:1" ht="17.25" x14ac:dyDescent="0.25">
      <c r="A141" s="114" t="s">
        <v>1331</v>
      </c>
    </row>
    <row r="142" spans="1:1" ht="34.5" x14ac:dyDescent="0.3">
      <c r="A142" s="111" t="s">
        <v>1332</v>
      </c>
    </row>
    <row r="143" spans="1:1" ht="17.25" x14ac:dyDescent="0.25">
      <c r="A143" s="110" t="s">
        <v>1333</v>
      </c>
    </row>
    <row r="144" spans="1:1" ht="17.25" x14ac:dyDescent="0.25">
      <c r="A144" s="110" t="s">
        <v>1334</v>
      </c>
    </row>
    <row r="145" spans="1:1" ht="17.25" x14ac:dyDescent="0.25">
      <c r="A145" s="114" t="s">
        <v>1335</v>
      </c>
    </row>
    <row r="146" spans="1:1" ht="17.25" x14ac:dyDescent="0.25">
      <c r="A146" s="109" t="s">
        <v>1336</v>
      </c>
    </row>
    <row r="147" spans="1:1" ht="17.25" x14ac:dyDescent="0.25">
      <c r="A147" s="114" t="s">
        <v>1337</v>
      </c>
    </row>
    <row r="148" spans="1:1" ht="17.25" x14ac:dyDescent="0.25">
      <c r="A148" s="110" t="s">
        <v>1338</v>
      </c>
    </row>
    <row r="149" spans="1:1" ht="17.25" x14ac:dyDescent="0.25">
      <c r="A149" s="110" t="s">
        <v>1339</v>
      </c>
    </row>
    <row r="150" spans="1:1" ht="17.25" x14ac:dyDescent="0.25">
      <c r="A150" s="110" t="s">
        <v>1340</v>
      </c>
    </row>
    <row r="151" spans="1:1" ht="34.5" x14ac:dyDescent="0.25">
      <c r="A151" s="114" t="s">
        <v>1341</v>
      </c>
    </row>
    <row r="152" spans="1:1" ht="17.25" x14ac:dyDescent="0.25">
      <c r="A152" s="109" t="s">
        <v>1342</v>
      </c>
    </row>
    <row r="153" spans="1:1" ht="17.25" x14ac:dyDescent="0.25">
      <c r="A153" s="110" t="s">
        <v>1343</v>
      </c>
    </row>
    <row r="154" spans="1:1" ht="17.25" x14ac:dyDescent="0.25">
      <c r="A154" s="110" t="s">
        <v>1344</v>
      </c>
    </row>
    <row r="155" spans="1:1" ht="17.25" x14ac:dyDescent="0.25">
      <c r="A155" s="110" t="s">
        <v>1345</v>
      </c>
    </row>
    <row r="156" spans="1:1" ht="17.25" x14ac:dyDescent="0.25">
      <c r="A156" s="110" t="s">
        <v>1346</v>
      </c>
    </row>
    <row r="157" spans="1:1" ht="34.5" x14ac:dyDescent="0.25">
      <c r="A157" s="110" t="s">
        <v>1347</v>
      </c>
    </row>
    <row r="158" spans="1:1" ht="34.5" x14ac:dyDescent="0.25">
      <c r="A158" s="110" t="s">
        <v>1348</v>
      </c>
    </row>
    <row r="159" spans="1:1" ht="17.25" x14ac:dyDescent="0.25">
      <c r="A159" s="109" t="s">
        <v>1349</v>
      </c>
    </row>
    <row r="160" spans="1:1" ht="34.5" x14ac:dyDescent="0.25">
      <c r="A160" s="110" t="s">
        <v>1350</v>
      </c>
    </row>
    <row r="161" spans="1:1" ht="34.5" x14ac:dyDescent="0.25">
      <c r="A161" s="110" t="s">
        <v>1351</v>
      </c>
    </row>
    <row r="162" spans="1:1" ht="17.25" x14ac:dyDescent="0.25">
      <c r="A162" s="110" t="s">
        <v>1352</v>
      </c>
    </row>
    <row r="163" spans="1:1" ht="17.25" x14ac:dyDescent="0.25">
      <c r="A163" s="109" t="s">
        <v>1353</v>
      </c>
    </row>
    <row r="164" spans="1:1" ht="34.5" x14ac:dyDescent="0.3">
      <c r="A164" s="111" t="s">
        <v>1367</v>
      </c>
    </row>
    <row r="165" spans="1:1" ht="34.5" x14ac:dyDescent="0.25">
      <c r="A165" s="110" t="s">
        <v>1354</v>
      </c>
    </row>
    <row r="166" spans="1:1" ht="17.25" x14ac:dyDescent="0.25">
      <c r="A166" s="109" t="s">
        <v>1355</v>
      </c>
    </row>
    <row r="167" spans="1:1" ht="17.25" x14ac:dyDescent="0.25">
      <c r="A167" s="110" t="s">
        <v>1356</v>
      </c>
    </row>
    <row r="168" spans="1:1" ht="17.25" x14ac:dyDescent="0.25">
      <c r="A168" s="109" t="s">
        <v>1357</v>
      </c>
    </row>
    <row r="169" spans="1:1" ht="17.25" x14ac:dyDescent="0.3">
      <c r="A169" s="111" t="s">
        <v>1358</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11565-2430-4D81-8AC1-84D5EAF80307}">
  <sheetPr>
    <tabColor rgb="FF243386"/>
  </sheetPr>
  <dimension ref="A1:AU708"/>
  <sheetViews>
    <sheetView showGridLines="0" zoomScale="70" zoomScaleNormal="70" workbookViewId="0">
      <selection activeCell="O368" sqref="O368"/>
    </sheetView>
  </sheetViews>
  <sheetFormatPr defaultColWidth="25.28515625" defaultRowHeight="15" outlineLevelRow="1" x14ac:dyDescent="0.2"/>
  <cols>
    <col min="1" max="1" width="42.42578125" style="223" customWidth="1"/>
    <col min="2" max="2" width="3.28515625" style="224" customWidth="1"/>
    <col min="3" max="3" width="27" style="225" customWidth="1"/>
    <col min="4" max="4" width="3.7109375" style="224" customWidth="1"/>
    <col min="5" max="5" width="28.7109375" style="224" bestFit="1" customWidth="1"/>
    <col min="6" max="6" width="8.7109375" style="224" customWidth="1"/>
    <col min="7" max="7" width="47.140625" style="225" bestFit="1" customWidth="1"/>
    <col min="8" max="8" width="3.85546875" style="225" customWidth="1"/>
    <col min="9" max="9" width="26.85546875" style="224" customWidth="1"/>
    <col min="10" max="10" width="5" style="224" customWidth="1"/>
    <col min="11" max="11" width="31.5703125" style="224" bestFit="1" customWidth="1"/>
    <col min="12" max="12" width="9" style="224" customWidth="1"/>
    <col min="13" max="13" width="29.28515625" style="223" bestFit="1" customWidth="1"/>
    <col min="14" max="14" width="3.28515625" style="224" customWidth="1"/>
    <col min="15" max="15" width="36.28515625" style="226" customWidth="1"/>
    <col min="16" max="16" width="3.28515625" style="224" customWidth="1"/>
    <col min="17" max="17" width="31" style="226" bestFit="1" customWidth="1"/>
    <col min="18" max="18" width="8.7109375" style="226" customWidth="1"/>
    <col min="19" max="19" width="15.28515625" style="226" customWidth="1"/>
    <col min="20" max="16384" width="25.28515625" style="226"/>
  </cols>
  <sheetData>
    <row r="1" spans="1:47" ht="18" customHeight="1" x14ac:dyDescent="0.2"/>
    <row r="2" spans="1:47" ht="18" customHeight="1" x14ac:dyDescent="0.2">
      <c r="O2" s="227"/>
      <c r="Q2" s="227"/>
    </row>
    <row r="3" spans="1:47" ht="4.5" customHeight="1" x14ac:dyDescent="0.2"/>
    <row r="4" spans="1:47" s="228" customFormat="1" ht="24.95" customHeight="1" x14ac:dyDescent="0.4">
      <c r="A4" s="590" t="s">
        <v>3048</v>
      </c>
      <c r="B4" s="590"/>
      <c r="C4" s="590"/>
      <c r="D4" s="590"/>
      <c r="E4" s="590"/>
      <c r="F4" s="590"/>
      <c r="G4" s="590"/>
      <c r="H4" s="590"/>
      <c r="I4" s="590"/>
      <c r="J4" s="590"/>
      <c r="K4" s="590"/>
      <c r="L4" s="590"/>
      <c r="M4" s="590"/>
      <c r="N4" s="590"/>
      <c r="O4" s="590"/>
      <c r="P4" s="590"/>
      <c r="Q4" s="590"/>
    </row>
    <row r="5" spans="1:47" ht="5.25" customHeight="1" x14ac:dyDescent="0.25">
      <c r="A5" s="229"/>
      <c r="C5" s="229"/>
      <c r="E5" s="223"/>
    </row>
    <row r="6" spans="1:47" s="231" customFormat="1" ht="18" customHeight="1" x14ac:dyDescent="0.25">
      <c r="A6" s="223"/>
      <c r="B6" s="230"/>
      <c r="D6" s="230"/>
      <c r="F6" s="230"/>
      <c r="G6" s="232" t="s">
        <v>3049</v>
      </c>
      <c r="H6" s="232"/>
      <c r="I6" s="233">
        <v>45535</v>
      </c>
      <c r="J6" s="230"/>
      <c r="K6" s="230"/>
      <c r="L6" s="230"/>
      <c r="M6" s="223"/>
      <c r="N6" s="230"/>
      <c r="O6" s="226"/>
      <c r="P6" s="230"/>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row>
    <row r="7" spans="1:47" s="236" customFormat="1" ht="24.6" customHeight="1" x14ac:dyDescent="0.25">
      <c r="A7" s="234"/>
      <c r="B7" s="235"/>
      <c r="D7" s="235"/>
      <c r="F7" s="235"/>
      <c r="G7" s="237" t="s">
        <v>3050</v>
      </c>
      <c r="H7" s="237"/>
      <c r="I7" s="238">
        <v>45551</v>
      </c>
      <c r="J7" s="235"/>
      <c r="K7" s="235"/>
      <c r="L7" s="235"/>
      <c r="M7" s="239"/>
      <c r="N7" s="235"/>
      <c r="O7" s="240"/>
      <c r="P7" s="235"/>
      <c r="Q7" s="241"/>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row>
    <row r="8" spans="1:47" ht="15.75" customHeight="1" x14ac:dyDescent="0.2">
      <c r="G8" s="242"/>
    </row>
    <row r="9" spans="1:47" ht="119.25" customHeight="1" x14ac:dyDescent="0.2">
      <c r="A9" s="243"/>
      <c r="B9" s="243"/>
      <c r="C9" s="243"/>
      <c r="D9" s="243"/>
      <c r="E9" s="243"/>
      <c r="F9" s="243"/>
      <c r="G9" s="243"/>
      <c r="H9" s="243"/>
      <c r="I9" s="243"/>
      <c r="J9" s="243"/>
      <c r="K9" s="243"/>
      <c r="L9" s="243"/>
      <c r="M9" s="243"/>
      <c r="N9" s="243"/>
      <c r="P9" s="243"/>
    </row>
    <row r="10" spans="1:47" ht="15" customHeight="1" x14ac:dyDescent="0.25">
      <c r="A10" s="244"/>
    </row>
    <row r="11" spans="1:47" ht="15" customHeight="1" x14ac:dyDescent="0.25">
      <c r="A11" s="244"/>
    </row>
    <row r="12" spans="1:47" ht="27" customHeight="1" x14ac:dyDescent="0.25">
      <c r="A12" s="244"/>
    </row>
    <row r="13" spans="1:47" ht="15" customHeight="1" x14ac:dyDescent="0.25">
      <c r="A13" s="244"/>
    </row>
    <row r="14" spans="1:47" ht="18" customHeight="1" x14ac:dyDescent="0.25">
      <c r="A14" s="245" t="s">
        <v>3051</v>
      </c>
      <c r="B14" s="246"/>
      <c r="C14" s="247"/>
      <c r="D14" s="246"/>
      <c r="E14" s="247"/>
      <c r="F14" s="246"/>
      <c r="G14" s="247"/>
      <c r="H14" s="247"/>
      <c r="I14" s="246"/>
      <c r="J14" s="246"/>
      <c r="K14" s="246"/>
      <c r="L14" s="246"/>
      <c r="M14" s="248"/>
      <c r="N14" s="246"/>
      <c r="O14" s="248"/>
      <c r="P14" s="246"/>
      <c r="Q14" s="248"/>
    </row>
    <row r="15" spans="1:47" ht="7.5" customHeight="1" x14ac:dyDescent="0.2">
      <c r="B15" s="223"/>
      <c r="C15" s="249"/>
      <c r="D15" s="223"/>
      <c r="E15" s="249"/>
      <c r="F15" s="223"/>
      <c r="G15" s="249"/>
      <c r="H15" s="249"/>
      <c r="I15" s="223"/>
      <c r="J15" s="223"/>
      <c r="K15" s="223"/>
      <c r="L15" s="223"/>
      <c r="N15" s="223"/>
      <c r="P15" s="223"/>
    </row>
    <row r="16" spans="1:47" s="240" customFormat="1" ht="48" customHeight="1" x14ac:dyDescent="0.25">
      <c r="A16" s="250" t="s">
        <v>3052</v>
      </c>
      <c r="B16" s="251"/>
      <c r="C16" s="252" t="s">
        <v>3053</v>
      </c>
      <c r="D16" s="251"/>
      <c r="E16" s="591" t="s">
        <v>3054</v>
      </c>
      <c r="F16" s="591"/>
      <c r="G16" s="252" t="s">
        <v>3055</v>
      </c>
      <c r="H16" s="253"/>
      <c r="I16" s="254" t="s">
        <v>3056</v>
      </c>
      <c r="J16" s="251"/>
      <c r="K16" s="254" t="s">
        <v>3057</v>
      </c>
      <c r="L16" s="251"/>
      <c r="M16" s="254" t="s">
        <v>3058</v>
      </c>
      <c r="N16" s="251"/>
      <c r="O16" s="255" t="s">
        <v>3059</v>
      </c>
      <c r="P16" s="251"/>
      <c r="Q16" s="254"/>
    </row>
    <row r="17" spans="1:22" ht="6.75" customHeight="1" x14ac:dyDescent="0.25">
      <c r="A17" s="256"/>
      <c r="B17" s="592"/>
      <c r="C17" s="592"/>
      <c r="D17" s="223"/>
      <c r="E17" s="257"/>
      <c r="F17" s="223"/>
      <c r="G17" s="258"/>
      <c r="H17" s="249"/>
      <c r="I17" s="259"/>
      <c r="J17" s="223"/>
      <c r="K17" s="226"/>
      <c r="L17" s="223"/>
      <c r="M17" s="226"/>
      <c r="N17" s="223"/>
      <c r="P17" s="223"/>
    </row>
    <row r="18" spans="1:22" s="228" customFormat="1" ht="5.25" customHeight="1" x14ac:dyDescent="0.25">
      <c r="A18" s="260"/>
      <c r="B18" s="261"/>
      <c r="C18" s="262"/>
      <c r="D18" s="263"/>
      <c r="E18" s="264"/>
      <c r="F18" s="261"/>
      <c r="G18" s="265"/>
      <c r="H18" s="266"/>
      <c r="I18" s="267"/>
      <c r="J18" s="261"/>
      <c r="K18" s="268"/>
      <c r="L18" s="261"/>
      <c r="M18" s="261"/>
      <c r="N18" s="261"/>
      <c r="O18" s="269"/>
      <c r="P18" s="261"/>
      <c r="Q18" s="270"/>
      <c r="S18" s="271"/>
    </row>
    <row r="19" spans="1:22" s="283" customFormat="1" ht="18" customHeight="1" x14ac:dyDescent="0.25">
      <c r="A19" s="272" t="s">
        <v>3060</v>
      </c>
      <c r="B19" s="273"/>
      <c r="C19" s="274">
        <v>135000000</v>
      </c>
      <c r="D19" s="275"/>
      <c r="E19" s="276">
        <v>1.4870399999999999</v>
      </c>
      <c r="F19" s="273"/>
      <c r="G19" s="277">
        <v>200750400</v>
      </c>
      <c r="H19" s="278"/>
      <c r="I19" s="279">
        <v>49580</v>
      </c>
      <c r="J19" s="273"/>
      <c r="K19" s="280">
        <v>1.5970000000000002E-2</v>
      </c>
      <c r="L19" s="273"/>
      <c r="M19" s="273" t="s">
        <v>3061</v>
      </c>
      <c r="N19" s="273"/>
      <c r="O19" s="281" t="s">
        <v>3062</v>
      </c>
      <c r="P19" s="273"/>
      <c r="Q19" s="282"/>
      <c r="S19" s="284">
        <f t="shared" ref="S19:S33" si="0">(I19-$I$6)/365</f>
        <v>11.082191780821917</v>
      </c>
    </row>
    <row r="20" spans="1:22" s="283" customFormat="1" ht="18" hidden="1" customHeight="1" x14ac:dyDescent="0.25">
      <c r="A20" s="272"/>
      <c r="B20" s="273"/>
      <c r="C20" s="274"/>
      <c r="D20" s="275"/>
      <c r="E20" s="276"/>
      <c r="F20" s="273"/>
      <c r="G20" s="277"/>
      <c r="H20" s="278"/>
      <c r="I20" s="279"/>
      <c r="J20" s="273"/>
      <c r="K20" s="280"/>
      <c r="L20" s="273"/>
      <c r="M20" s="273"/>
      <c r="N20" s="273"/>
      <c r="O20" s="281"/>
      <c r="P20" s="273"/>
      <c r="Q20" s="282"/>
      <c r="S20" s="284"/>
    </row>
    <row r="21" spans="1:22" s="283" customFormat="1" ht="18" hidden="1" x14ac:dyDescent="0.25">
      <c r="A21" s="272"/>
      <c r="B21" s="273"/>
      <c r="C21" s="274"/>
      <c r="D21" s="275"/>
      <c r="E21" s="276"/>
      <c r="F21" s="273"/>
      <c r="G21" s="277"/>
      <c r="H21" s="278"/>
      <c r="I21" s="279"/>
      <c r="J21" s="273"/>
      <c r="K21" s="280"/>
      <c r="L21" s="273"/>
      <c r="M21" s="273"/>
      <c r="N21" s="273"/>
      <c r="O21" s="281"/>
      <c r="P21" s="273"/>
      <c r="Q21" s="282"/>
      <c r="S21" s="284"/>
    </row>
    <row r="22" spans="1:22" s="283" customFormat="1" ht="18" customHeight="1" x14ac:dyDescent="0.25">
      <c r="A22" s="272" t="s">
        <v>3063</v>
      </c>
      <c r="B22" s="273"/>
      <c r="C22" s="285">
        <v>160000000</v>
      </c>
      <c r="D22" s="275"/>
      <c r="E22" s="276">
        <v>1.4650000000000001</v>
      </c>
      <c r="F22" s="273"/>
      <c r="G22" s="277">
        <v>234400000</v>
      </c>
      <c r="H22" s="278"/>
      <c r="I22" s="279">
        <v>46119</v>
      </c>
      <c r="J22" s="273"/>
      <c r="K22" s="280">
        <v>3.5E-4</v>
      </c>
      <c r="L22" s="273"/>
      <c r="M22" s="273" t="s">
        <v>3061</v>
      </c>
      <c r="N22" s="286"/>
      <c r="O22" s="281" t="s">
        <v>3064</v>
      </c>
      <c r="P22" s="273"/>
      <c r="Q22" s="282"/>
      <c r="S22" s="284">
        <f t="shared" si="0"/>
        <v>1.6</v>
      </c>
    </row>
    <row r="23" spans="1:22" s="283" customFormat="1" ht="19.899999999999999" hidden="1" customHeight="1" x14ac:dyDescent="0.25">
      <c r="A23" s="272"/>
      <c r="B23" s="273"/>
      <c r="C23" s="285"/>
      <c r="D23" s="275"/>
      <c r="E23" s="276"/>
      <c r="F23" s="273"/>
      <c r="G23" s="277"/>
      <c r="H23" s="278"/>
      <c r="I23" s="279"/>
      <c r="J23" s="273"/>
      <c r="K23" s="280"/>
      <c r="L23" s="273"/>
      <c r="M23" s="273"/>
      <c r="N23" s="286"/>
      <c r="O23" s="281"/>
      <c r="P23" s="273"/>
      <c r="Q23" s="282"/>
      <c r="S23" s="284"/>
    </row>
    <row r="24" spans="1:22" s="283" customFormat="1" ht="18" customHeight="1" x14ac:dyDescent="0.25">
      <c r="A24" s="272" t="s">
        <v>3065</v>
      </c>
      <c r="B24" s="273"/>
      <c r="C24" s="274">
        <v>1250000000</v>
      </c>
      <c r="D24" s="275"/>
      <c r="E24" s="276">
        <v>1.4711000000000001</v>
      </c>
      <c r="F24" s="273"/>
      <c r="G24" s="277">
        <v>1838875000</v>
      </c>
      <c r="H24" s="278"/>
      <c r="I24" s="279">
        <v>47277</v>
      </c>
      <c r="J24" s="273"/>
      <c r="K24" s="280">
        <v>5.0000000000000001E-4</v>
      </c>
      <c r="L24" s="273"/>
      <c r="M24" s="273" t="s">
        <v>3061</v>
      </c>
      <c r="N24" s="286"/>
      <c r="O24" s="281" t="s">
        <v>3066</v>
      </c>
      <c r="P24" s="273"/>
      <c r="Q24" s="282"/>
      <c r="S24" s="284">
        <f t="shared" si="0"/>
        <v>4.7726027397260271</v>
      </c>
    </row>
    <row r="25" spans="1:22" s="283" customFormat="1" ht="18" x14ac:dyDescent="0.25">
      <c r="A25" s="272" t="s">
        <v>3067</v>
      </c>
      <c r="B25" s="273"/>
      <c r="C25" s="287">
        <v>1500000000</v>
      </c>
      <c r="D25" s="275"/>
      <c r="E25" s="276">
        <v>1.7450000000000001</v>
      </c>
      <c r="F25" s="273"/>
      <c r="G25" s="277">
        <v>2617500000</v>
      </c>
      <c r="H25" s="278"/>
      <c r="I25" s="279">
        <v>46280</v>
      </c>
      <c r="J25" s="273"/>
      <c r="K25" s="280" t="s">
        <v>3068</v>
      </c>
      <c r="L25" s="273"/>
      <c r="M25" s="273" t="s">
        <v>3069</v>
      </c>
      <c r="N25" s="286"/>
      <c r="O25" s="281" t="s">
        <v>3070</v>
      </c>
      <c r="P25" s="273"/>
      <c r="Q25" s="282"/>
      <c r="S25" s="284">
        <f t="shared" si="0"/>
        <v>2.0410958904109591</v>
      </c>
    </row>
    <row r="26" spans="1:22" s="283" customFormat="1" ht="18" x14ac:dyDescent="0.25">
      <c r="A26" s="272" t="s">
        <v>3071</v>
      </c>
      <c r="B26" s="288"/>
      <c r="C26" s="274">
        <v>2750000000</v>
      </c>
      <c r="D26" s="288"/>
      <c r="E26" s="276">
        <v>1.42</v>
      </c>
      <c r="F26" s="288"/>
      <c r="G26" s="277">
        <v>3905000000</v>
      </c>
      <c r="H26" s="289"/>
      <c r="I26" s="279">
        <v>46413</v>
      </c>
      <c r="J26" s="288"/>
      <c r="K26" s="280">
        <v>1.25E-3</v>
      </c>
      <c r="L26" s="288"/>
      <c r="M26" s="273" t="s">
        <v>3061</v>
      </c>
      <c r="N26" s="288"/>
      <c r="O26" s="281" t="s">
        <v>3072</v>
      </c>
      <c r="P26" s="288"/>
      <c r="Q26" s="290"/>
      <c r="R26" s="290"/>
      <c r="S26" s="284">
        <f t="shared" si="0"/>
        <v>2.4054794520547946</v>
      </c>
      <c r="V26" s="291"/>
    </row>
    <row r="27" spans="1:22" s="283" customFormat="1" ht="18" x14ac:dyDescent="0.25">
      <c r="A27" s="272" t="s">
        <v>3073</v>
      </c>
      <c r="B27" s="288"/>
      <c r="C27" s="287">
        <v>600000000</v>
      </c>
      <c r="D27" s="288"/>
      <c r="E27" s="276">
        <v>1.6915</v>
      </c>
      <c r="F27" s="288"/>
      <c r="G27" s="277">
        <v>1014900000</v>
      </c>
      <c r="H27" s="289"/>
      <c r="I27" s="279">
        <v>46455</v>
      </c>
      <c r="J27" s="288"/>
      <c r="K27" s="280" t="s">
        <v>3068</v>
      </c>
      <c r="L27" s="288"/>
      <c r="M27" s="273" t="s">
        <v>3069</v>
      </c>
      <c r="N27" s="288"/>
      <c r="O27" s="281" t="s">
        <v>3074</v>
      </c>
      <c r="P27" s="288"/>
      <c r="Q27" s="290"/>
      <c r="R27" s="290"/>
      <c r="S27" s="284">
        <f t="shared" si="0"/>
        <v>2.5205479452054793</v>
      </c>
    </row>
    <row r="28" spans="1:22" s="283" customFormat="1" ht="18" x14ac:dyDescent="0.25">
      <c r="A28" s="272" t="s">
        <v>3075</v>
      </c>
      <c r="B28" s="288"/>
      <c r="C28" s="274">
        <v>1750000000</v>
      </c>
      <c r="D28" s="288"/>
      <c r="E28" s="276">
        <v>1.3903000000000001</v>
      </c>
      <c r="F28" s="288"/>
      <c r="G28" s="277">
        <v>2433025000</v>
      </c>
      <c r="H28" s="289"/>
      <c r="I28" s="279">
        <v>46117</v>
      </c>
      <c r="J28" s="288"/>
      <c r="K28" s="280">
        <v>0.01</v>
      </c>
      <c r="L28" s="288"/>
      <c r="M28" s="273" t="s">
        <v>3061</v>
      </c>
      <c r="N28" s="288"/>
      <c r="O28" s="281" t="s">
        <v>3076</v>
      </c>
      <c r="P28" s="288"/>
      <c r="Q28" s="290"/>
      <c r="R28" s="290"/>
      <c r="S28" s="284">
        <f t="shared" si="0"/>
        <v>1.5945205479452054</v>
      </c>
    </row>
    <row r="29" spans="1:22" s="283" customFormat="1" ht="18" x14ac:dyDescent="0.25">
      <c r="A29" s="272" t="s">
        <v>3077</v>
      </c>
      <c r="B29" s="288"/>
      <c r="C29" s="292">
        <v>2500000000</v>
      </c>
      <c r="D29" s="288"/>
      <c r="E29" s="276">
        <v>1.2949999999999999</v>
      </c>
      <c r="F29" s="288"/>
      <c r="G29" s="293">
        <v>3237500000</v>
      </c>
      <c r="H29" s="289"/>
      <c r="I29" s="279">
        <v>45863</v>
      </c>
      <c r="J29" s="288"/>
      <c r="K29" s="280">
        <v>3.7499999999999999E-2</v>
      </c>
      <c r="L29" s="288"/>
      <c r="M29" s="273" t="s">
        <v>3061</v>
      </c>
      <c r="N29" s="288"/>
      <c r="O29" s="281" t="s">
        <v>3078</v>
      </c>
      <c r="P29" s="288"/>
      <c r="Q29" s="290"/>
      <c r="R29" s="290"/>
      <c r="S29" s="284">
        <f t="shared" si="0"/>
        <v>0.89863013698630134</v>
      </c>
    </row>
    <row r="30" spans="1:22" s="283" customFormat="1" ht="18" x14ac:dyDescent="0.25">
      <c r="A30" s="272" t="s">
        <v>3079</v>
      </c>
      <c r="B30" s="288"/>
      <c r="C30" s="274">
        <v>1000000000</v>
      </c>
      <c r="D30" s="288"/>
      <c r="E30" s="276">
        <v>1.3552</v>
      </c>
      <c r="F30" s="288"/>
      <c r="G30" s="294">
        <v>1355200000</v>
      </c>
      <c r="H30" s="289"/>
      <c r="I30" s="279">
        <v>46308</v>
      </c>
      <c r="J30" s="288"/>
      <c r="K30" s="295">
        <v>2.75E-2</v>
      </c>
      <c r="L30" s="288"/>
      <c r="M30" s="273" t="s">
        <v>3061</v>
      </c>
      <c r="N30" s="288"/>
      <c r="O30" s="296" t="s">
        <v>3080</v>
      </c>
      <c r="P30" s="290"/>
      <c r="Q30" s="290"/>
      <c r="R30" s="290"/>
      <c r="S30" s="284">
        <f t="shared" si="0"/>
        <v>2.117808219178082</v>
      </c>
    </row>
    <row r="31" spans="1:22" s="283" customFormat="1" ht="18" x14ac:dyDescent="0.25">
      <c r="A31" s="272" t="s">
        <v>3081</v>
      </c>
      <c r="B31" s="288"/>
      <c r="C31" s="297">
        <v>700000000</v>
      </c>
      <c r="D31" s="288"/>
      <c r="E31" s="276">
        <v>0.86499999999999999</v>
      </c>
      <c r="F31" s="288"/>
      <c r="G31" s="294">
        <v>605500000</v>
      </c>
      <c r="H31" s="289"/>
      <c r="I31" s="279">
        <v>45961</v>
      </c>
      <c r="J31" s="288"/>
      <c r="K31" s="298" t="s">
        <v>3082</v>
      </c>
      <c r="L31" s="288"/>
      <c r="M31" s="273" t="s">
        <v>3069</v>
      </c>
      <c r="N31" s="288"/>
      <c r="O31" s="296" t="s">
        <v>3083</v>
      </c>
      <c r="P31" s="290"/>
      <c r="Q31" s="290"/>
      <c r="R31" s="290"/>
      <c r="S31" s="284">
        <f t="shared" si="0"/>
        <v>1.167123287671233</v>
      </c>
    </row>
    <row r="32" spans="1:22" s="283" customFormat="1" ht="18" x14ac:dyDescent="0.25">
      <c r="A32" s="272" t="s">
        <v>3084</v>
      </c>
      <c r="B32" s="288"/>
      <c r="C32" s="287">
        <v>1000000000</v>
      </c>
      <c r="D32" s="288"/>
      <c r="E32" s="276">
        <v>1.665</v>
      </c>
      <c r="F32" s="288"/>
      <c r="G32" s="294">
        <v>1665000000</v>
      </c>
      <c r="H32" s="289"/>
      <c r="I32" s="279">
        <v>46005</v>
      </c>
      <c r="J32" s="288"/>
      <c r="K32" s="295" t="s">
        <v>3085</v>
      </c>
      <c r="L32" s="288"/>
      <c r="M32" s="273" t="s">
        <v>3069</v>
      </c>
      <c r="N32" s="288"/>
      <c r="O32" s="296" t="s">
        <v>3086</v>
      </c>
      <c r="P32" s="290"/>
      <c r="Q32" s="290"/>
      <c r="R32" s="290"/>
      <c r="S32" s="284">
        <f t="shared" si="0"/>
        <v>1.2876712328767124</v>
      </c>
    </row>
    <row r="33" spans="1:47" s="283" customFormat="1" ht="18" x14ac:dyDescent="0.25">
      <c r="A33" s="272" t="s">
        <v>3087</v>
      </c>
      <c r="B33" s="288"/>
      <c r="C33" s="274">
        <v>2000000000</v>
      </c>
      <c r="D33" s="288"/>
      <c r="E33" s="276">
        <v>1.4766999999999999</v>
      </c>
      <c r="F33" s="288"/>
      <c r="G33" s="294">
        <v>2953400000</v>
      </c>
      <c r="H33" s="289"/>
      <c r="I33" s="279">
        <v>46207</v>
      </c>
      <c r="J33" s="288"/>
      <c r="K33" s="295">
        <v>3.3750000000000002E-2</v>
      </c>
      <c r="L33" s="288"/>
      <c r="M33" s="273" t="s">
        <v>3061</v>
      </c>
      <c r="N33" s="288"/>
      <c r="O33" s="296" t="s">
        <v>3088</v>
      </c>
      <c r="S33" s="284">
        <f t="shared" si="0"/>
        <v>1.8410958904109589</v>
      </c>
    </row>
    <row r="34" spans="1:47" s="283" customFormat="1" ht="18" x14ac:dyDescent="0.25">
      <c r="A34" s="272" t="s">
        <v>3089</v>
      </c>
      <c r="B34" s="288"/>
      <c r="C34" s="285">
        <v>325000000</v>
      </c>
      <c r="D34" s="288"/>
      <c r="E34" s="276">
        <v>1.5085</v>
      </c>
      <c r="F34" s="288"/>
      <c r="G34" s="294">
        <v>490262500</v>
      </c>
      <c r="H34" s="289"/>
      <c r="I34" s="279">
        <v>46870</v>
      </c>
      <c r="J34" s="288"/>
      <c r="K34" s="299">
        <v>2.0375000000000001E-2</v>
      </c>
      <c r="L34" s="288"/>
      <c r="M34" s="273" t="s">
        <v>3061</v>
      </c>
      <c r="N34" s="288"/>
      <c r="O34" s="296" t="s">
        <v>3090</v>
      </c>
      <c r="S34" s="284">
        <f>(I34-$I$6)/365</f>
        <v>3.6575342465753424</v>
      </c>
    </row>
    <row r="35" spans="1:47" s="290" customFormat="1" ht="18" x14ac:dyDescent="0.25">
      <c r="A35" s="272" t="s">
        <v>3091</v>
      </c>
      <c r="B35" s="288"/>
      <c r="C35" s="287">
        <v>750000000</v>
      </c>
      <c r="D35" s="288"/>
      <c r="E35" s="276">
        <v>1.6797</v>
      </c>
      <c r="F35" s="288"/>
      <c r="G35" s="294">
        <v>1259775000</v>
      </c>
      <c r="H35" s="289"/>
      <c r="I35" s="279">
        <v>46632</v>
      </c>
      <c r="J35" s="288"/>
      <c r="K35" s="299" t="s">
        <v>3085</v>
      </c>
      <c r="L35" s="288"/>
      <c r="M35" s="273" t="s">
        <v>3069</v>
      </c>
      <c r="N35" s="288"/>
      <c r="O35" s="296" t="s">
        <v>3092</v>
      </c>
      <c r="P35" s="283"/>
      <c r="Q35" s="283"/>
      <c r="S35" s="284">
        <f t="shared" ref="S35:S36" si="1">(I35-$I$6)/365</f>
        <v>3.0054794520547947</v>
      </c>
    </row>
    <row r="36" spans="1:47" s="290" customFormat="1" ht="18" x14ac:dyDescent="0.25">
      <c r="A36" s="272" t="s">
        <v>3093</v>
      </c>
      <c r="B36" s="288"/>
      <c r="C36" s="292">
        <v>250000000</v>
      </c>
      <c r="D36" s="288"/>
      <c r="E36" s="276">
        <v>1.335</v>
      </c>
      <c r="F36" s="288"/>
      <c r="G36" s="294">
        <v>333750000</v>
      </c>
      <c r="H36" s="289"/>
      <c r="I36" s="279">
        <v>46030</v>
      </c>
      <c r="J36" s="288"/>
      <c r="K36" s="299" t="s">
        <v>3094</v>
      </c>
      <c r="L36" s="288"/>
      <c r="M36" s="273" t="s">
        <v>3069</v>
      </c>
      <c r="N36" s="288"/>
      <c r="O36" s="296" t="s">
        <v>3095</v>
      </c>
      <c r="P36" s="283"/>
      <c r="Q36" s="283"/>
      <c r="S36" s="284">
        <f t="shared" si="1"/>
        <v>1.3561643835616439</v>
      </c>
    </row>
    <row r="37" spans="1:47" s="290" customFormat="1" ht="18" x14ac:dyDescent="0.25">
      <c r="A37" s="272" t="s">
        <v>3096</v>
      </c>
      <c r="B37" s="288"/>
      <c r="C37" s="292">
        <v>1000000000</v>
      </c>
      <c r="D37" s="288"/>
      <c r="E37" s="276">
        <v>1.32</v>
      </c>
      <c r="F37" s="288"/>
      <c r="G37" s="294">
        <v>1320000000</v>
      </c>
      <c r="H37" s="289"/>
      <c r="I37" s="279">
        <v>46932</v>
      </c>
      <c r="J37" s="288"/>
      <c r="K37" s="295">
        <v>4.6890000000000001E-2</v>
      </c>
      <c r="L37" s="288"/>
      <c r="M37" s="273" t="s">
        <v>3061</v>
      </c>
      <c r="N37" s="288"/>
      <c r="O37" s="296" t="s">
        <v>3097</v>
      </c>
      <c r="P37" s="283"/>
      <c r="Q37" s="283"/>
      <c r="S37" s="284">
        <f>(I37-$I$6)/365</f>
        <v>3.8273972602739725</v>
      </c>
    </row>
    <row r="38" spans="1:47" s="290" customFormat="1" ht="18" hidden="1" x14ac:dyDescent="0.25">
      <c r="A38" s="272"/>
      <c r="B38" s="288"/>
      <c r="C38" s="285"/>
      <c r="D38" s="288"/>
      <c r="E38" s="276"/>
      <c r="F38" s="288"/>
      <c r="G38" s="294"/>
      <c r="H38" s="289"/>
      <c r="I38" s="279"/>
      <c r="J38" s="288"/>
      <c r="K38" s="299"/>
      <c r="L38" s="288"/>
      <c r="M38" s="273"/>
      <c r="N38" s="288"/>
      <c r="O38" s="296"/>
      <c r="P38" s="283"/>
      <c r="Q38" s="283"/>
    </row>
    <row r="39" spans="1:47" s="290" customFormat="1" ht="12.75" hidden="1" x14ac:dyDescent="0.2"/>
    <row r="40" spans="1:47" s="290" customFormat="1" ht="22.15" customHeight="1" thickBot="1" x14ac:dyDescent="0.3">
      <c r="A40" s="593" t="s">
        <v>3098</v>
      </c>
      <c r="B40" s="593"/>
      <c r="C40" s="593"/>
      <c r="D40" s="593"/>
      <c r="E40" s="593"/>
      <c r="F40" s="288"/>
      <c r="G40" s="300">
        <v>25464837900</v>
      </c>
      <c r="H40" s="289"/>
      <c r="I40" s="293"/>
      <c r="J40" s="288"/>
      <c r="K40" s="301"/>
      <c r="L40" s="288"/>
      <c r="M40" s="302"/>
      <c r="N40" s="288"/>
      <c r="P40" s="288"/>
    </row>
    <row r="41" spans="1:47" s="290" customFormat="1" ht="18" customHeight="1" thickTop="1" x14ac:dyDescent="0.2">
      <c r="A41" s="593"/>
      <c r="B41" s="593"/>
      <c r="C41" s="593"/>
      <c r="D41" s="593"/>
      <c r="E41" s="593"/>
      <c r="F41" s="288"/>
      <c r="G41" s="303"/>
      <c r="H41" s="289"/>
      <c r="I41" s="304"/>
      <c r="J41" s="288"/>
      <c r="K41" s="305"/>
      <c r="L41" s="288"/>
      <c r="M41" s="302"/>
      <c r="N41" s="288"/>
      <c r="P41" s="288"/>
    </row>
    <row r="42" spans="1:47" ht="9.75" customHeight="1" x14ac:dyDescent="0.25">
      <c r="B42" s="306"/>
      <c r="C42" s="306"/>
      <c r="D42" s="223"/>
      <c r="E42" s="257"/>
      <c r="F42" s="223"/>
      <c r="G42" s="307"/>
      <c r="H42" s="249"/>
      <c r="I42" s="259"/>
      <c r="J42" s="223"/>
      <c r="K42" s="308"/>
      <c r="L42" s="223"/>
      <c r="M42" s="225"/>
      <c r="N42" s="223"/>
      <c r="P42" s="223"/>
    </row>
    <row r="43" spans="1:47" ht="18" customHeight="1" x14ac:dyDescent="0.25">
      <c r="A43" s="309" t="s">
        <v>3099</v>
      </c>
      <c r="B43" s="310"/>
      <c r="C43" s="310"/>
      <c r="D43" s="288"/>
      <c r="E43" s="311"/>
      <c r="F43" s="288"/>
      <c r="G43" s="312">
        <v>1.9447128998595544E-2</v>
      </c>
      <c r="H43" s="289"/>
      <c r="I43" s="309" t="s">
        <v>3100</v>
      </c>
      <c r="J43" s="309"/>
      <c r="K43" s="309"/>
      <c r="L43" s="309"/>
      <c r="M43" s="313">
        <v>5.5E-2</v>
      </c>
      <c r="N43" s="223"/>
      <c r="P43" s="223"/>
    </row>
    <row r="44" spans="1:47" ht="18" hidden="1" customHeight="1" x14ac:dyDescent="0.25">
      <c r="A44" s="309" t="s">
        <v>3101</v>
      </c>
      <c r="B44" s="310"/>
      <c r="C44" s="310"/>
      <c r="D44" s="288"/>
      <c r="E44" s="311"/>
      <c r="F44" s="288"/>
      <c r="G44" s="312">
        <f>+'[2]OSFI Ratio'!M16</f>
        <v>2.9985279567246323E-2</v>
      </c>
      <c r="H44" s="249"/>
      <c r="I44" s="314" t="s">
        <v>3102</v>
      </c>
      <c r="J44" s="314"/>
      <c r="K44" s="314"/>
      <c r="L44" s="314"/>
      <c r="M44" s="315">
        <v>0.1</v>
      </c>
      <c r="N44" s="223"/>
      <c r="P44" s="223"/>
    </row>
    <row r="45" spans="1:47" ht="8.25" customHeight="1" x14ac:dyDescent="0.25">
      <c r="A45" s="594"/>
      <c r="B45" s="594"/>
      <c r="C45" s="594"/>
      <c r="D45" s="594"/>
      <c r="E45" s="594"/>
      <c r="F45" s="594"/>
      <c r="G45" s="594"/>
      <c r="H45" s="316"/>
      <c r="I45" s="316"/>
      <c r="J45" s="316"/>
      <c r="K45" s="316"/>
      <c r="L45" s="316"/>
      <c r="M45" s="316"/>
      <c r="N45" s="316"/>
      <c r="P45" s="316"/>
      <c r="S45" s="317"/>
    </row>
    <row r="46" spans="1:47" s="290" customFormat="1" ht="18" customHeight="1" x14ac:dyDescent="0.25">
      <c r="A46" s="595" t="s">
        <v>3103</v>
      </c>
      <c r="B46" s="595"/>
      <c r="C46" s="595"/>
      <c r="D46" s="595"/>
      <c r="E46" s="595"/>
      <c r="G46" s="318">
        <v>27.191039128604295</v>
      </c>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row>
    <row r="47" spans="1:47" ht="18" customHeight="1" x14ac:dyDescent="0.25">
      <c r="A47" s="595" t="s">
        <v>3104</v>
      </c>
      <c r="B47" s="595"/>
      <c r="C47" s="595"/>
      <c r="D47" s="595"/>
      <c r="E47" s="595"/>
      <c r="F47" s="223"/>
      <c r="G47" s="318">
        <v>21.51664882593289</v>
      </c>
      <c r="H47" s="249"/>
      <c r="I47" s="259"/>
      <c r="J47" s="223"/>
      <c r="K47" s="308"/>
      <c r="L47" s="223"/>
      <c r="M47" s="225"/>
      <c r="N47" s="223"/>
      <c r="P47" s="223"/>
    </row>
    <row r="48" spans="1:47" ht="23.45" customHeight="1" x14ac:dyDescent="0.2">
      <c r="A48" s="319"/>
      <c r="B48" s="226"/>
      <c r="C48" s="320"/>
      <c r="D48" s="226"/>
      <c r="E48" s="290"/>
      <c r="F48" s="226"/>
      <c r="G48" s="290"/>
      <c r="H48" s="226"/>
      <c r="I48" s="226"/>
      <c r="J48" s="226"/>
      <c r="K48" s="226"/>
      <c r="L48" s="226"/>
      <c r="M48" s="226"/>
      <c r="N48" s="226"/>
      <c r="P48" s="226"/>
    </row>
    <row r="49" spans="1:15" ht="27" customHeight="1" x14ac:dyDescent="0.25">
      <c r="A49" s="321" t="s">
        <v>3105</v>
      </c>
      <c r="C49" s="322"/>
      <c r="E49" s="323"/>
      <c r="G49" s="322" t="s">
        <v>3106</v>
      </c>
      <c r="H49" s="324"/>
      <c r="I49" s="322" t="s">
        <v>3107</v>
      </c>
      <c r="K49" s="322" t="s">
        <v>3108</v>
      </c>
      <c r="O49" s="227"/>
    </row>
    <row r="50" spans="1:15" ht="3" customHeight="1" x14ac:dyDescent="0.2"/>
    <row r="51" spans="1:15" hidden="1" x14ac:dyDescent="0.2">
      <c r="O51" s="325"/>
    </row>
    <row r="52" spans="1:15" ht="18" hidden="1" x14ac:dyDescent="0.25">
      <c r="A52" s="256"/>
      <c r="B52" s="326"/>
      <c r="C52" s="307"/>
      <c r="D52" s="326"/>
      <c r="E52" s="327"/>
      <c r="F52" s="326"/>
      <c r="G52" s="273"/>
      <c r="H52" s="273"/>
      <c r="I52" s="273"/>
      <c r="J52" s="328"/>
      <c r="K52" s="273"/>
      <c r="O52" s="325"/>
    </row>
    <row r="53" spans="1:15" hidden="1" x14ac:dyDescent="0.2"/>
    <row r="54" spans="1:15" ht="18" x14ac:dyDescent="0.25">
      <c r="A54" s="256" t="s">
        <v>3060</v>
      </c>
      <c r="B54" s="326"/>
      <c r="C54" s="307"/>
      <c r="D54" s="326"/>
      <c r="E54" s="327"/>
      <c r="F54" s="326"/>
      <c r="G54" s="273" t="s">
        <v>3109</v>
      </c>
      <c r="H54" s="273"/>
      <c r="I54" s="273" t="s">
        <v>3110</v>
      </c>
      <c r="J54" s="328"/>
      <c r="K54" s="273" t="s">
        <v>3110</v>
      </c>
    </row>
    <row r="55" spans="1:15" ht="18" x14ac:dyDescent="0.25">
      <c r="A55" s="256" t="s">
        <v>3063</v>
      </c>
      <c r="B55" s="326"/>
      <c r="C55" s="307"/>
      <c r="D55" s="326"/>
      <c r="E55" s="327"/>
      <c r="F55" s="326"/>
      <c r="G55" s="273" t="s">
        <v>3109</v>
      </c>
      <c r="H55" s="273"/>
      <c r="I55" s="273" t="s">
        <v>3110</v>
      </c>
      <c r="J55" s="328"/>
      <c r="K55" s="273" t="s">
        <v>3110</v>
      </c>
    </row>
    <row r="56" spans="1:15" ht="18" x14ac:dyDescent="0.25">
      <c r="A56" s="256" t="s">
        <v>3065</v>
      </c>
      <c r="B56" s="326"/>
      <c r="C56" s="307"/>
      <c r="D56" s="326"/>
      <c r="E56" s="327"/>
      <c r="F56" s="326"/>
      <c r="G56" s="273" t="s">
        <v>3109</v>
      </c>
      <c r="H56" s="273"/>
      <c r="I56" s="273" t="s">
        <v>3110</v>
      </c>
      <c r="J56" s="328"/>
      <c r="K56" s="273" t="s">
        <v>3110</v>
      </c>
    </row>
    <row r="57" spans="1:15" ht="18" x14ac:dyDescent="0.25">
      <c r="A57" s="256" t="s">
        <v>3067</v>
      </c>
      <c r="B57" s="326"/>
      <c r="C57" s="307"/>
      <c r="D57" s="326"/>
      <c r="E57" s="327"/>
      <c r="F57" s="326"/>
      <c r="G57" s="273" t="s">
        <v>3109</v>
      </c>
      <c r="H57" s="273"/>
      <c r="I57" s="273" t="s">
        <v>3110</v>
      </c>
      <c r="J57" s="328"/>
      <c r="K57" s="273" t="s">
        <v>3110</v>
      </c>
    </row>
    <row r="58" spans="1:15" ht="18" x14ac:dyDescent="0.25">
      <c r="A58" s="329" t="s">
        <v>3071</v>
      </c>
      <c r="B58" s="328"/>
      <c r="C58" s="273"/>
      <c r="D58" s="328"/>
      <c r="E58" s="330"/>
      <c r="F58" s="328"/>
      <c r="G58" s="273" t="s">
        <v>3109</v>
      </c>
      <c r="H58" s="273"/>
      <c r="I58" s="273" t="s">
        <v>3110</v>
      </c>
      <c r="J58" s="328"/>
      <c r="K58" s="273" t="s">
        <v>3110</v>
      </c>
    </row>
    <row r="59" spans="1:15" ht="18" x14ac:dyDescent="0.25">
      <c r="A59" s="329" t="s">
        <v>3073</v>
      </c>
      <c r="B59" s="328"/>
      <c r="C59" s="273"/>
      <c r="D59" s="328"/>
      <c r="E59" s="330"/>
      <c r="F59" s="328"/>
      <c r="G59" s="273" t="s">
        <v>3109</v>
      </c>
      <c r="H59" s="273"/>
      <c r="I59" s="273" t="s">
        <v>3110</v>
      </c>
      <c r="J59" s="328"/>
      <c r="K59" s="273" t="s">
        <v>3110</v>
      </c>
    </row>
    <row r="60" spans="1:15" ht="18" x14ac:dyDescent="0.2">
      <c r="A60" s="331" t="s">
        <v>3075</v>
      </c>
      <c r="B60" s="332"/>
      <c r="C60" s="333"/>
      <c r="D60" s="332"/>
      <c r="E60" s="333"/>
      <c r="F60" s="332"/>
      <c r="G60" s="334" t="s">
        <v>3109</v>
      </c>
      <c r="H60" s="334"/>
      <c r="I60" s="334" t="s">
        <v>3110</v>
      </c>
      <c r="J60" s="335"/>
      <c r="K60" s="334" t="s">
        <v>3110</v>
      </c>
    </row>
    <row r="61" spans="1:15" ht="18" x14ac:dyDescent="0.2">
      <c r="A61" s="331" t="s">
        <v>3077</v>
      </c>
      <c r="B61" s="332"/>
      <c r="C61" s="333"/>
      <c r="D61" s="332"/>
      <c r="E61" s="333"/>
      <c r="F61" s="332"/>
      <c r="G61" s="334" t="s">
        <v>3109</v>
      </c>
      <c r="H61" s="334"/>
      <c r="I61" s="334" t="s">
        <v>3110</v>
      </c>
      <c r="J61" s="335"/>
      <c r="K61" s="334" t="s">
        <v>3110</v>
      </c>
    </row>
    <row r="62" spans="1:15" ht="18" x14ac:dyDescent="0.2">
      <c r="A62" s="336" t="s">
        <v>3079</v>
      </c>
      <c r="B62" s="332"/>
      <c r="C62" s="333"/>
      <c r="D62" s="332"/>
      <c r="E62" s="333"/>
      <c r="F62" s="332"/>
      <c r="G62" s="330" t="s">
        <v>3109</v>
      </c>
      <c r="H62" s="334"/>
      <c r="I62" s="330" t="s">
        <v>3110</v>
      </c>
      <c r="J62" s="335"/>
      <c r="K62" s="330" t="s">
        <v>3110</v>
      </c>
    </row>
    <row r="63" spans="1:15" ht="18" x14ac:dyDescent="0.2">
      <c r="A63" s="337" t="s">
        <v>3081</v>
      </c>
      <c r="B63" s="338"/>
      <c r="C63" s="334"/>
      <c r="D63" s="338"/>
      <c r="E63" s="330"/>
      <c r="F63" s="338"/>
      <c r="G63" s="334" t="s">
        <v>3109</v>
      </c>
      <c r="H63" s="334"/>
      <c r="I63" s="334" t="s">
        <v>3110</v>
      </c>
      <c r="J63" s="338"/>
      <c r="K63" s="334" t="s">
        <v>3110</v>
      </c>
    </row>
    <row r="64" spans="1:15" ht="18" x14ac:dyDescent="0.2">
      <c r="A64" s="336" t="s">
        <v>3084</v>
      </c>
      <c r="B64" s="332"/>
      <c r="C64" s="333"/>
      <c r="D64" s="332"/>
      <c r="E64" s="333"/>
      <c r="F64" s="332"/>
      <c r="G64" s="330" t="s">
        <v>3109</v>
      </c>
      <c r="H64" s="334"/>
      <c r="I64" s="330" t="s">
        <v>3110</v>
      </c>
      <c r="J64" s="335"/>
      <c r="K64" s="330" t="s">
        <v>3110</v>
      </c>
    </row>
    <row r="65" spans="1:17" ht="18" x14ac:dyDescent="0.2">
      <c r="A65" s="337" t="s">
        <v>3087</v>
      </c>
      <c r="B65" s="339"/>
      <c r="D65" s="339"/>
      <c r="E65" s="339"/>
      <c r="F65" s="339"/>
      <c r="G65" s="334" t="s">
        <v>3109</v>
      </c>
      <c r="H65" s="334"/>
      <c r="I65" s="334" t="s">
        <v>3110</v>
      </c>
      <c r="J65" s="338"/>
      <c r="K65" s="334" t="s">
        <v>3110</v>
      </c>
    </row>
    <row r="66" spans="1:17" s="341" customFormat="1" ht="18" x14ac:dyDescent="0.2">
      <c r="A66" s="337" t="s">
        <v>3089</v>
      </c>
      <c r="B66" s="339"/>
      <c r="C66" s="225"/>
      <c r="D66" s="339"/>
      <c r="E66" s="339"/>
      <c r="F66" s="339"/>
      <c r="G66" s="334" t="s">
        <v>3109</v>
      </c>
      <c r="H66" s="334"/>
      <c r="I66" s="334" t="s">
        <v>3110</v>
      </c>
      <c r="J66" s="338"/>
      <c r="K66" s="334" t="s">
        <v>3110</v>
      </c>
      <c r="L66" s="332"/>
      <c r="M66" s="340"/>
      <c r="N66" s="332"/>
      <c r="P66" s="332"/>
    </row>
    <row r="67" spans="1:17" s="341" customFormat="1" ht="18" x14ac:dyDescent="0.2">
      <c r="A67" s="337" t="s">
        <v>3091</v>
      </c>
      <c r="B67" s="339"/>
      <c r="C67" s="225"/>
      <c r="D67" s="339"/>
      <c r="E67" s="339"/>
      <c r="F67" s="339"/>
      <c r="G67" s="334" t="s">
        <v>3109</v>
      </c>
      <c r="H67" s="334"/>
      <c r="I67" s="334" t="s">
        <v>3110</v>
      </c>
      <c r="J67" s="338"/>
      <c r="K67" s="334" t="s">
        <v>3110</v>
      </c>
      <c r="L67" s="332"/>
      <c r="M67" s="340"/>
      <c r="N67" s="332"/>
      <c r="P67" s="332"/>
    </row>
    <row r="68" spans="1:17" s="341" customFormat="1" ht="18" x14ac:dyDescent="0.2">
      <c r="A68" s="337" t="s">
        <v>3093</v>
      </c>
      <c r="B68" s="339"/>
      <c r="C68" s="225"/>
      <c r="D68" s="339"/>
      <c r="E68" s="339"/>
      <c r="F68" s="339"/>
      <c r="G68" s="334" t="s">
        <v>3109</v>
      </c>
      <c r="H68" s="334"/>
      <c r="I68" s="334" t="s">
        <v>3110</v>
      </c>
      <c r="J68" s="338"/>
      <c r="K68" s="334" t="s">
        <v>3110</v>
      </c>
      <c r="L68" s="332"/>
      <c r="M68" s="340"/>
      <c r="N68" s="332"/>
      <c r="P68" s="332"/>
    </row>
    <row r="69" spans="1:17" s="341" customFormat="1" ht="18" x14ac:dyDescent="0.2">
      <c r="A69" s="337" t="s">
        <v>3096</v>
      </c>
      <c r="B69" s="339"/>
      <c r="C69" s="225"/>
      <c r="D69" s="339"/>
      <c r="E69" s="339"/>
      <c r="F69" s="339"/>
      <c r="G69" s="334" t="s">
        <v>3109</v>
      </c>
      <c r="H69" s="334"/>
      <c r="I69" s="334" t="s">
        <v>3110</v>
      </c>
      <c r="J69" s="338"/>
      <c r="K69" s="334" t="s">
        <v>3110</v>
      </c>
      <c r="L69" s="332"/>
      <c r="M69" s="340"/>
      <c r="N69" s="332"/>
      <c r="P69" s="332"/>
    </row>
    <row r="70" spans="1:17" ht="30.95" customHeight="1" x14ac:dyDescent="0.25">
      <c r="A70" s="596" t="s">
        <v>3111</v>
      </c>
      <c r="B70" s="596"/>
      <c r="C70" s="596"/>
      <c r="D70" s="596"/>
      <c r="E70" s="596"/>
      <c r="F70" s="596"/>
      <c r="G70" s="596"/>
      <c r="H70" s="596"/>
      <c r="I70" s="596"/>
      <c r="J70" s="596"/>
      <c r="K70" s="596"/>
      <c r="L70" s="596"/>
      <c r="M70" s="596"/>
      <c r="N70" s="596"/>
      <c r="O70" s="596"/>
      <c r="P70" s="597"/>
      <c r="Q70" s="597"/>
    </row>
    <row r="71" spans="1:17" ht="15" customHeight="1" x14ac:dyDescent="0.2">
      <c r="A71" s="596" t="s">
        <v>3461</v>
      </c>
      <c r="B71" s="596"/>
      <c r="C71" s="596"/>
      <c r="D71" s="596"/>
      <c r="E71" s="596"/>
      <c r="F71" s="596"/>
      <c r="G71" s="596"/>
      <c r="H71" s="596"/>
      <c r="I71" s="596"/>
      <c r="J71" s="596"/>
      <c r="K71" s="596"/>
      <c r="L71" s="596"/>
      <c r="M71" s="596"/>
      <c r="N71" s="596"/>
      <c r="O71" s="596"/>
      <c r="P71" s="598"/>
      <c r="Q71" s="598"/>
    </row>
    <row r="72" spans="1:17" ht="31.15" hidden="1" customHeight="1" x14ac:dyDescent="0.25">
      <c r="A72" s="596"/>
      <c r="B72" s="596"/>
      <c r="C72" s="596"/>
      <c r="D72" s="596"/>
      <c r="E72" s="596"/>
      <c r="F72" s="596"/>
      <c r="G72" s="596"/>
      <c r="H72" s="596"/>
      <c r="I72" s="596"/>
      <c r="J72" s="596"/>
      <c r="K72" s="596"/>
      <c r="L72" s="596"/>
      <c r="M72" s="596"/>
      <c r="N72" s="596"/>
      <c r="O72" s="596"/>
      <c r="P72" s="597"/>
      <c r="Q72" s="597"/>
    </row>
    <row r="73" spans="1:17" ht="6.75" customHeight="1" x14ac:dyDescent="0.25">
      <c r="C73" s="223"/>
      <c r="E73" s="342"/>
      <c r="G73" s="343"/>
      <c r="H73" s="343"/>
    </row>
    <row r="74" spans="1:17" ht="18" customHeight="1" x14ac:dyDescent="0.25">
      <c r="A74" s="245" t="s">
        <v>3112</v>
      </c>
      <c r="B74" s="344"/>
      <c r="C74" s="248"/>
      <c r="D74" s="344"/>
      <c r="E74" s="345"/>
      <c r="F74" s="344"/>
      <c r="G74" s="346"/>
      <c r="H74" s="346"/>
      <c r="I74" s="344"/>
      <c r="J74" s="344"/>
      <c r="K74" s="344"/>
      <c r="L74" s="344"/>
      <c r="M74" s="248"/>
      <c r="N74" s="344"/>
      <c r="O74" s="248"/>
      <c r="P74" s="344"/>
      <c r="Q74" s="248"/>
    </row>
    <row r="75" spans="1:17" ht="15.75" x14ac:dyDescent="0.25">
      <c r="C75" s="223"/>
      <c r="E75" s="342"/>
      <c r="G75" s="343"/>
      <c r="H75" s="343"/>
    </row>
    <row r="76" spans="1:17" ht="18" customHeight="1" x14ac:dyDescent="0.25">
      <c r="A76" s="599" t="s">
        <v>3113</v>
      </c>
      <c r="B76" s="599"/>
      <c r="C76" s="599"/>
      <c r="D76" s="599"/>
      <c r="E76" s="599"/>
      <c r="F76" s="599"/>
      <c r="G76" s="599"/>
      <c r="H76" s="249"/>
      <c r="I76" s="223"/>
      <c r="J76" s="223"/>
      <c r="K76" s="223"/>
      <c r="L76" s="223"/>
      <c r="N76" s="223"/>
      <c r="P76" s="223"/>
    </row>
    <row r="77" spans="1:17" ht="18" customHeight="1" x14ac:dyDescent="0.2">
      <c r="A77" s="331" t="s">
        <v>3114</v>
      </c>
      <c r="B77" s="340"/>
      <c r="C77" s="336" t="s">
        <v>3115</v>
      </c>
      <c r="D77" s="340"/>
      <c r="E77" s="336"/>
      <c r="F77" s="340"/>
      <c r="G77" s="336"/>
      <c r="H77" s="347"/>
      <c r="I77" s="340"/>
      <c r="J77" s="340"/>
      <c r="K77" s="340"/>
      <c r="L77" s="340"/>
      <c r="M77" s="340"/>
      <c r="N77" s="340"/>
      <c r="P77" s="340"/>
    </row>
    <row r="78" spans="1:17" ht="18" customHeight="1" x14ac:dyDescent="0.2">
      <c r="A78" s="331" t="s">
        <v>3116</v>
      </c>
      <c r="B78" s="340"/>
      <c r="C78" s="589" t="s">
        <v>3117</v>
      </c>
      <c r="D78" s="589"/>
      <c r="E78" s="589"/>
      <c r="F78" s="589"/>
      <c r="G78" s="589"/>
      <c r="H78" s="347"/>
      <c r="I78" s="340"/>
      <c r="J78" s="340"/>
      <c r="K78" s="340"/>
      <c r="L78" s="340"/>
      <c r="M78" s="340"/>
      <c r="N78" s="340"/>
      <c r="P78" s="340"/>
    </row>
    <row r="79" spans="1:17" ht="18" customHeight="1" x14ac:dyDescent="0.2">
      <c r="A79" s="331" t="s">
        <v>3118</v>
      </c>
      <c r="B79" s="340"/>
      <c r="C79" s="348" t="s">
        <v>3115</v>
      </c>
      <c r="D79" s="340"/>
      <c r="E79" s="348"/>
      <c r="F79" s="340"/>
      <c r="G79" s="348"/>
      <c r="H79" s="347"/>
      <c r="I79" s="340"/>
      <c r="J79" s="340"/>
      <c r="K79" s="340"/>
      <c r="L79" s="340"/>
      <c r="M79" s="340"/>
      <c r="N79" s="340"/>
      <c r="P79" s="340"/>
    </row>
    <row r="80" spans="1:17" ht="18" customHeight="1" x14ac:dyDescent="0.2">
      <c r="A80" s="331" t="s">
        <v>3119</v>
      </c>
      <c r="B80" s="340"/>
      <c r="C80" s="348" t="s">
        <v>3115</v>
      </c>
      <c r="D80" s="340"/>
      <c r="E80" s="348"/>
      <c r="F80" s="340"/>
      <c r="G80" s="348"/>
      <c r="H80" s="347"/>
      <c r="I80" s="340"/>
      <c r="J80" s="340"/>
      <c r="K80" s="340"/>
      <c r="L80" s="340"/>
      <c r="M80" s="340"/>
      <c r="N80" s="340"/>
      <c r="P80" s="340"/>
    </row>
    <row r="81" spans="1:16" ht="18" customHeight="1" x14ac:dyDescent="0.2">
      <c r="A81" s="331" t="s">
        <v>3120</v>
      </c>
      <c r="B81" s="340"/>
      <c r="C81" s="348" t="s">
        <v>3115</v>
      </c>
      <c r="D81" s="340"/>
      <c r="E81" s="348"/>
      <c r="F81" s="340"/>
      <c r="G81" s="348"/>
      <c r="H81" s="347"/>
      <c r="I81" s="340"/>
      <c r="J81" s="340"/>
      <c r="K81" s="340"/>
      <c r="L81" s="340"/>
      <c r="M81" s="340"/>
      <c r="N81" s="340"/>
      <c r="P81" s="340"/>
    </row>
    <row r="82" spans="1:16" ht="18" customHeight="1" x14ac:dyDescent="0.2">
      <c r="A82" s="331" t="s">
        <v>3121</v>
      </c>
      <c r="B82" s="340"/>
      <c r="C82" s="331" t="s">
        <v>3122</v>
      </c>
      <c r="D82" s="340"/>
      <c r="E82" s="336"/>
      <c r="F82" s="340"/>
      <c r="G82" s="336"/>
      <c r="H82" s="347"/>
      <c r="I82" s="340"/>
      <c r="J82" s="340"/>
      <c r="K82" s="340"/>
      <c r="L82" s="340"/>
      <c r="M82" s="340"/>
      <c r="N82" s="340"/>
      <c r="P82" s="340"/>
    </row>
    <row r="83" spans="1:16" ht="18" customHeight="1" x14ac:dyDescent="0.2">
      <c r="A83" s="331" t="s">
        <v>1462</v>
      </c>
      <c r="B83" s="340"/>
      <c r="C83" s="331" t="s">
        <v>3123</v>
      </c>
      <c r="D83" s="340"/>
      <c r="E83" s="336"/>
      <c r="F83" s="340"/>
      <c r="G83" s="336"/>
      <c r="H83" s="347"/>
      <c r="I83" s="340"/>
      <c r="J83" s="340"/>
      <c r="K83" s="340"/>
      <c r="L83" s="340"/>
      <c r="M83" s="340"/>
      <c r="N83" s="340"/>
      <c r="P83" s="340"/>
    </row>
    <row r="84" spans="1:16" ht="18" x14ac:dyDescent="0.2">
      <c r="A84" s="336" t="s">
        <v>3124</v>
      </c>
      <c r="B84" s="340"/>
      <c r="C84" s="348" t="s">
        <v>3115</v>
      </c>
      <c r="D84" s="340"/>
      <c r="E84" s="348"/>
      <c r="F84" s="340"/>
      <c r="G84" s="348"/>
      <c r="H84" s="347"/>
      <c r="I84" s="340"/>
      <c r="J84" s="340"/>
      <c r="K84" s="340"/>
      <c r="L84" s="340"/>
      <c r="M84" s="340"/>
      <c r="N84" s="340"/>
      <c r="P84" s="340"/>
    </row>
    <row r="85" spans="1:16" ht="36" x14ac:dyDescent="0.2">
      <c r="A85" s="336" t="s">
        <v>3125</v>
      </c>
      <c r="B85" s="340"/>
      <c r="C85" s="589" t="s">
        <v>3126</v>
      </c>
      <c r="D85" s="589"/>
      <c r="E85" s="589"/>
      <c r="F85" s="340"/>
      <c r="G85" s="348"/>
      <c r="H85" s="347"/>
      <c r="I85" s="340"/>
      <c r="J85" s="340"/>
      <c r="K85" s="340"/>
      <c r="L85" s="340"/>
      <c r="M85" s="340"/>
      <c r="N85" s="340"/>
      <c r="P85" s="340"/>
    </row>
    <row r="86" spans="1:16" s="290" customFormat="1" ht="18" customHeight="1" x14ac:dyDescent="0.2">
      <c r="A86" s="337" t="s">
        <v>3127</v>
      </c>
      <c r="B86" s="319"/>
      <c r="C86" s="349" t="s">
        <v>3128</v>
      </c>
      <c r="D86" s="319"/>
      <c r="E86" s="350"/>
      <c r="F86" s="319"/>
      <c r="G86" s="350"/>
      <c r="H86" s="351"/>
      <c r="I86" s="319"/>
      <c r="J86" s="319"/>
      <c r="K86" s="319"/>
      <c r="L86" s="319"/>
      <c r="M86" s="319"/>
      <c r="N86" s="319"/>
      <c r="P86" s="319"/>
    </row>
    <row r="87" spans="1:16" s="290" customFormat="1" ht="18" customHeight="1" x14ac:dyDescent="0.2">
      <c r="A87" s="319" t="s">
        <v>3129</v>
      </c>
      <c r="B87" s="352"/>
      <c r="C87" s="351"/>
      <c r="D87" s="351"/>
      <c r="E87" s="351"/>
      <c r="F87" s="351"/>
      <c r="G87" s="351"/>
      <c r="H87" s="351"/>
      <c r="I87" s="351"/>
      <c r="J87" s="351"/>
      <c r="K87" s="351"/>
      <c r="L87" s="351"/>
      <c r="M87" s="351"/>
      <c r="N87" s="353"/>
    </row>
    <row r="88" spans="1:16" s="290" customFormat="1" ht="12.6" customHeight="1" x14ac:dyDescent="0.2">
      <c r="A88" s="319"/>
      <c r="B88" s="352"/>
      <c r="C88" s="351"/>
      <c r="D88" s="351"/>
      <c r="E88" s="351"/>
      <c r="F88" s="351"/>
      <c r="G88" s="351"/>
      <c r="H88" s="351"/>
      <c r="I88" s="351"/>
      <c r="J88" s="351"/>
      <c r="K88" s="351"/>
      <c r="L88" s="351"/>
      <c r="M88" s="351"/>
      <c r="N88" s="353"/>
    </row>
    <row r="89" spans="1:16" s="290" customFormat="1" ht="25.15" customHeight="1" x14ac:dyDescent="0.2">
      <c r="A89" s="354" t="s">
        <v>3130</v>
      </c>
      <c r="B89" s="353"/>
      <c r="C89" s="350"/>
      <c r="D89" s="353"/>
      <c r="E89" s="337"/>
      <c r="F89" s="353"/>
      <c r="G89" s="337"/>
      <c r="H89" s="353"/>
      <c r="I89" s="353"/>
      <c r="J89" s="353"/>
      <c r="L89" s="353"/>
      <c r="M89" s="353"/>
      <c r="N89" s="353"/>
      <c r="P89" s="353"/>
    </row>
    <row r="90" spans="1:16" s="353" customFormat="1" ht="30" customHeight="1" x14ac:dyDescent="0.25">
      <c r="A90" s="337"/>
      <c r="B90" s="355"/>
      <c r="C90" s="356" t="s">
        <v>3106</v>
      </c>
      <c r="D90" s="355"/>
      <c r="E90" s="356" t="s">
        <v>3107</v>
      </c>
      <c r="F90" s="355"/>
      <c r="G90" s="356" t="s">
        <v>3108</v>
      </c>
      <c r="H90" s="352"/>
      <c r="I90" s="357"/>
      <c r="J90" s="355"/>
      <c r="L90" s="355"/>
      <c r="M90" s="355"/>
      <c r="N90" s="355"/>
      <c r="P90" s="355"/>
    </row>
    <row r="91" spans="1:16" s="353" customFormat="1" ht="21" customHeight="1" x14ac:dyDescent="0.25">
      <c r="A91" s="601" t="s">
        <v>3131</v>
      </c>
      <c r="B91" s="601"/>
      <c r="C91" s="334" t="s">
        <v>3132</v>
      </c>
      <c r="D91" s="358"/>
      <c r="E91" s="334" t="s">
        <v>3133</v>
      </c>
      <c r="F91" s="358"/>
      <c r="G91" s="334" t="s">
        <v>3133</v>
      </c>
      <c r="H91" s="352"/>
      <c r="I91" s="352"/>
      <c r="J91" s="358"/>
      <c r="L91" s="358"/>
      <c r="M91" s="352"/>
      <c r="N91" s="358"/>
      <c r="P91" s="358"/>
    </row>
    <row r="92" spans="1:16" s="353" customFormat="1" ht="18" customHeight="1" x14ac:dyDescent="0.25">
      <c r="A92" s="601" t="s">
        <v>3134</v>
      </c>
      <c r="B92" s="601"/>
      <c r="C92" s="334" t="s">
        <v>3135</v>
      </c>
      <c r="D92" s="358"/>
      <c r="E92" s="334" t="s">
        <v>3136</v>
      </c>
      <c r="F92" s="358"/>
      <c r="G92" s="334" t="s">
        <v>3137</v>
      </c>
      <c r="H92" s="352"/>
      <c r="I92" s="352"/>
      <c r="J92" s="358"/>
      <c r="L92" s="358"/>
      <c r="M92" s="352"/>
      <c r="N92" s="358"/>
      <c r="P92" s="358"/>
    </row>
    <row r="93" spans="1:16" s="290" customFormat="1" ht="18" customHeight="1" x14ac:dyDescent="0.25">
      <c r="A93" s="329" t="s">
        <v>3138</v>
      </c>
      <c r="B93" s="359"/>
      <c r="C93" s="273" t="s">
        <v>3139</v>
      </c>
      <c r="D93" s="359"/>
      <c r="E93" s="273" t="s">
        <v>3139</v>
      </c>
      <c r="F93" s="359"/>
      <c r="G93" s="273" t="s">
        <v>3139</v>
      </c>
      <c r="H93" s="302"/>
      <c r="I93" s="302"/>
      <c r="J93" s="359"/>
      <c r="K93" s="359"/>
      <c r="L93" s="359"/>
      <c r="M93" s="302"/>
      <c r="N93" s="359"/>
      <c r="P93" s="359"/>
    </row>
    <row r="94" spans="1:16" s="290" customFormat="1" ht="18" customHeight="1" x14ac:dyDescent="0.25">
      <c r="A94" s="329" t="s">
        <v>3140</v>
      </c>
      <c r="B94" s="359"/>
      <c r="C94" s="273" t="s">
        <v>3141</v>
      </c>
      <c r="D94" s="359"/>
      <c r="E94" s="273" t="s">
        <v>3142</v>
      </c>
      <c r="F94" s="359"/>
      <c r="G94" s="273" t="s">
        <v>3142</v>
      </c>
      <c r="H94" s="302"/>
      <c r="I94" s="302"/>
      <c r="J94" s="359"/>
      <c r="K94" s="359"/>
      <c r="L94" s="359"/>
      <c r="M94" s="302"/>
      <c r="N94" s="359"/>
      <c r="P94" s="359"/>
    </row>
    <row r="95" spans="1:16" s="290" customFormat="1" ht="6" customHeight="1" x14ac:dyDescent="0.25">
      <c r="A95" s="329"/>
      <c r="B95" s="359"/>
      <c r="C95" s="273"/>
      <c r="D95" s="359"/>
      <c r="E95" s="273"/>
      <c r="F95" s="359"/>
      <c r="G95" s="273"/>
      <c r="H95" s="302"/>
      <c r="I95" s="302"/>
      <c r="J95" s="359"/>
      <c r="K95" s="359"/>
      <c r="L95" s="359"/>
      <c r="M95" s="302"/>
      <c r="N95" s="359"/>
      <c r="P95" s="359"/>
    </row>
    <row r="96" spans="1:16" s="290" customFormat="1" ht="18" customHeight="1" x14ac:dyDescent="0.2">
      <c r="A96" s="596" t="s">
        <v>3143</v>
      </c>
      <c r="B96" s="596"/>
      <c r="C96" s="596"/>
      <c r="D96" s="596"/>
      <c r="E96" s="596"/>
      <c r="F96" s="596"/>
      <c r="G96" s="596"/>
      <c r="H96" s="596"/>
      <c r="I96" s="596"/>
      <c r="J96" s="596"/>
      <c r="K96" s="596"/>
      <c r="L96" s="596"/>
      <c r="M96" s="596"/>
      <c r="N96" s="359"/>
      <c r="P96" s="359"/>
    </row>
    <row r="97" spans="1:47" s="290" customFormat="1" ht="18" customHeight="1" x14ac:dyDescent="0.2">
      <c r="A97" s="596"/>
      <c r="B97" s="596"/>
      <c r="C97" s="596"/>
      <c r="D97" s="596"/>
      <c r="E97" s="596"/>
      <c r="F97" s="596"/>
      <c r="G97" s="596"/>
      <c r="H97" s="596"/>
      <c r="I97" s="596"/>
      <c r="J97" s="596"/>
      <c r="K97" s="596"/>
      <c r="L97" s="596"/>
      <c r="M97" s="596"/>
      <c r="N97" s="596"/>
      <c r="O97" s="596"/>
      <c r="P97" s="359"/>
    </row>
    <row r="98" spans="1:47" s="353" customFormat="1" ht="22.15" customHeight="1" x14ac:dyDescent="0.25">
      <c r="A98" s="354" t="s">
        <v>3144</v>
      </c>
      <c r="B98" s="358"/>
      <c r="C98" s="334"/>
      <c r="D98" s="358"/>
      <c r="E98" s="334"/>
      <c r="F98" s="358"/>
      <c r="G98" s="334"/>
      <c r="H98" s="352"/>
      <c r="I98" s="352"/>
      <c r="J98" s="358"/>
      <c r="K98" s="358"/>
      <c r="L98" s="358"/>
      <c r="M98" s="352"/>
      <c r="N98" s="358"/>
      <c r="P98" s="358"/>
    </row>
    <row r="99" spans="1:47" s="290" customFormat="1" ht="7.5" customHeight="1" x14ac:dyDescent="0.25">
      <c r="A99" s="360"/>
      <c r="B99" s="359"/>
      <c r="C99" s="273"/>
      <c r="D99" s="359"/>
      <c r="E99" s="273"/>
      <c r="F99" s="359"/>
      <c r="G99" s="273"/>
      <c r="H99" s="302"/>
      <c r="I99" s="302"/>
      <c r="J99" s="359"/>
      <c r="K99" s="359"/>
      <c r="L99" s="359"/>
      <c r="M99" s="302"/>
      <c r="N99" s="359"/>
      <c r="P99" s="359"/>
    </row>
    <row r="100" spans="1:47" s="290" customFormat="1" ht="31.15" customHeight="1" x14ac:dyDescent="0.25">
      <c r="A100" s="360"/>
      <c r="B100" s="355"/>
      <c r="C100" s="356" t="s">
        <v>3106</v>
      </c>
      <c r="D100" s="355"/>
      <c r="E100" s="356" t="s">
        <v>3107</v>
      </c>
      <c r="F100" s="355"/>
      <c r="G100" s="356" t="s">
        <v>3108</v>
      </c>
      <c r="H100" s="352"/>
      <c r="I100" s="357"/>
      <c r="J100" s="355"/>
      <c r="K100" s="359"/>
      <c r="L100" s="355"/>
      <c r="M100" s="355"/>
      <c r="N100" s="355"/>
      <c r="P100" s="355"/>
    </row>
    <row r="101" spans="1:47" s="290" customFormat="1" ht="18" customHeight="1" x14ac:dyDescent="0.2">
      <c r="A101" s="350" t="s">
        <v>3126</v>
      </c>
      <c r="B101" s="358"/>
      <c r="C101" s="334" t="s">
        <v>3135</v>
      </c>
      <c r="D101" s="358"/>
      <c r="E101" s="334" t="s">
        <v>3145</v>
      </c>
      <c r="F101" s="358"/>
      <c r="G101" s="334" t="s">
        <v>3146</v>
      </c>
      <c r="H101" s="352"/>
      <c r="I101" s="352"/>
      <c r="J101" s="358"/>
      <c r="K101" s="359"/>
      <c r="L101" s="358"/>
      <c r="M101" s="352"/>
      <c r="N101" s="358"/>
      <c r="P101" s="358"/>
    </row>
    <row r="102" spans="1:47" ht="18" customHeight="1" x14ac:dyDescent="0.2">
      <c r="A102" s="602"/>
      <c r="B102" s="602"/>
      <c r="C102" s="602"/>
      <c r="D102" s="602"/>
      <c r="E102" s="602"/>
      <c r="F102" s="602"/>
      <c r="G102" s="602"/>
      <c r="H102" s="602"/>
      <c r="I102" s="602"/>
      <c r="J102" s="602"/>
      <c r="K102" s="602"/>
      <c r="L102" s="226"/>
      <c r="M102" s="226"/>
      <c r="N102" s="226"/>
      <c r="P102" s="226"/>
    </row>
    <row r="103" spans="1:47" ht="27.6" customHeight="1" x14ac:dyDescent="0.2">
      <c r="A103" s="361" t="s">
        <v>3457</v>
      </c>
      <c r="B103" s="340"/>
      <c r="C103" s="362"/>
      <c r="D103" s="340"/>
      <c r="E103" s="362"/>
      <c r="F103" s="340"/>
      <c r="G103" s="362"/>
      <c r="H103" s="347"/>
      <c r="I103" s="340"/>
      <c r="J103" s="340"/>
      <c r="K103" s="340"/>
      <c r="L103" s="340"/>
      <c r="M103" s="340"/>
      <c r="N103" s="340"/>
      <c r="P103" s="340"/>
    </row>
    <row r="104" spans="1:47" s="290" customFormat="1" ht="5.45" customHeight="1" x14ac:dyDescent="0.2">
      <c r="B104" s="226"/>
      <c r="C104" s="226"/>
      <c r="D104" s="226"/>
      <c r="E104" s="226"/>
      <c r="F104" s="226"/>
      <c r="G104" s="226"/>
      <c r="H104" s="226"/>
      <c r="I104" s="226"/>
      <c r="J104" s="226"/>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26"/>
      <c r="AG104" s="226"/>
      <c r="AH104" s="226"/>
      <c r="AI104" s="226"/>
      <c r="AJ104" s="226"/>
      <c r="AK104" s="226"/>
      <c r="AL104" s="226"/>
      <c r="AM104" s="226"/>
      <c r="AN104" s="226"/>
      <c r="AO104" s="226"/>
      <c r="AP104" s="226"/>
      <c r="AQ104" s="226"/>
      <c r="AR104" s="226"/>
      <c r="AS104" s="226"/>
      <c r="AT104" s="226"/>
      <c r="AU104" s="226"/>
    </row>
    <row r="105" spans="1:47" s="223" customFormat="1" ht="18" customHeight="1" x14ac:dyDescent="0.3">
      <c r="A105" s="363" t="s">
        <v>3147</v>
      </c>
      <c r="B105" s="340"/>
      <c r="C105" s="288"/>
      <c r="D105" s="340"/>
      <c r="E105" s="288"/>
      <c r="F105" s="340"/>
      <c r="G105" s="288"/>
      <c r="H105" s="302"/>
      <c r="I105" s="288"/>
      <c r="J105" s="340"/>
      <c r="K105" s="288"/>
      <c r="L105" s="340"/>
      <c r="M105" s="340"/>
      <c r="N105" s="340"/>
      <c r="O105" s="364"/>
      <c r="P105" s="340"/>
      <c r="Q105" s="364"/>
      <c r="R105" s="364"/>
      <c r="S105" s="364"/>
      <c r="T105" s="364"/>
      <c r="U105" s="364"/>
      <c r="V105" s="364"/>
      <c r="W105" s="364"/>
      <c r="X105" s="364"/>
      <c r="Y105" s="364"/>
      <c r="Z105" s="364"/>
      <c r="AA105" s="364"/>
      <c r="AB105" s="364"/>
      <c r="AC105" s="364"/>
      <c r="AD105" s="364"/>
      <c r="AE105" s="364"/>
      <c r="AF105" s="364"/>
      <c r="AG105" s="364"/>
      <c r="AH105" s="364"/>
      <c r="AI105" s="364"/>
      <c r="AJ105" s="364"/>
      <c r="AK105" s="364"/>
      <c r="AL105" s="364"/>
      <c r="AM105" s="364"/>
      <c r="AN105" s="364"/>
      <c r="AO105" s="364"/>
      <c r="AP105" s="364"/>
      <c r="AQ105" s="364"/>
      <c r="AR105" s="364"/>
      <c r="AS105" s="364"/>
      <c r="AT105" s="364"/>
      <c r="AU105" s="364"/>
    </row>
    <row r="106" spans="1:47" s="223" customFormat="1" ht="9" customHeight="1" x14ac:dyDescent="0.2">
      <c r="A106" s="288"/>
      <c r="B106" s="364"/>
      <c r="C106" s="288"/>
      <c r="D106" s="364"/>
      <c r="E106" s="288"/>
      <c r="F106" s="364"/>
      <c r="G106" s="288"/>
      <c r="H106" s="302"/>
      <c r="I106" s="288"/>
      <c r="J106" s="364"/>
      <c r="K106" s="288"/>
      <c r="L106" s="364"/>
      <c r="M106" s="364"/>
      <c r="N106" s="364"/>
      <c r="O106" s="364"/>
      <c r="P106" s="364"/>
      <c r="Q106" s="364"/>
      <c r="R106" s="364"/>
      <c r="S106" s="364"/>
      <c r="T106" s="364"/>
      <c r="U106" s="364"/>
      <c r="V106" s="364"/>
      <c r="W106" s="364"/>
      <c r="X106" s="364"/>
      <c r="Y106" s="364"/>
      <c r="Z106" s="364"/>
      <c r="AA106" s="364"/>
      <c r="AB106" s="364"/>
      <c r="AC106" s="364"/>
      <c r="AD106" s="364"/>
      <c r="AE106" s="364"/>
      <c r="AF106" s="364"/>
      <c r="AG106" s="364"/>
      <c r="AH106" s="364"/>
      <c r="AI106" s="364"/>
      <c r="AJ106" s="364"/>
      <c r="AK106" s="364"/>
      <c r="AL106" s="364"/>
      <c r="AM106" s="364"/>
      <c r="AN106" s="364"/>
      <c r="AO106" s="364"/>
      <c r="AP106" s="364"/>
      <c r="AQ106" s="364"/>
      <c r="AR106" s="364"/>
      <c r="AS106" s="364"/>
      <c r="AT106" s="364"/>
      <c r="AU106" s="364"/>
    </row>
    <row r="107" spans="1:47" s="223" customFormat="1" ht="18" customHeight="1" x14ac:dyDescent="0.25">
      <c r="A107" s="329" t="s">
        <v>3148</v>
      </c>
      <c r="B107" s="364"/>
      <c r="C107" s="288"/>
      <c r="D107" s="364"/>
      <c r="E107" s="288"/>
      <c r="F107" s="364"/>
      <c r="G107" s="288"/>
      <c r="H107" s="302"/>
      <c r="I107" s="288"/>
      <c r="J107" s="364"/>
      <c r="K107" s="288"/>
      <c r="L107" s="364"/>
      <c r="M107" s="364"/>
      <c r="N107" s="364"/>
      <c r="O107" s="364"/>
      <c r="P107" s="364"/>
      <c r="Q107" s="364"/>
      <c r="R107" s="364"/>
      <c r="S107" s="364"/>
      <c r="T107" s="364"/>
      <c r="U107" s="364"/>
      <c r="V107" s="364"/>
      <c r="W107" s="364"/>
      <c r="X107" s="364"/>
      <c r="Y107" s="364"/>
      <c r="Z107" s="364"/>
      <c r="AA107" s="364"/>
      <c r="AB107" s="364"/>
      <c r="AC107" s="364"/>
      <c r="AD107" s="364"/>
      <c r="AE107" s="364"/>
      <c r="AF107" s="364"/>
      <c r="AG107" s="364"/>
      <c r="AH107" s="364"/>
      <c r="AI107" s="364"/>
      <c r="AJ107" s="364"/>
      <c r="AK107" s="364"/>
      <c r="AL107" s="364"/>
      <c r="AM107" s="364"/>
      <c r="AN107" s="364"/>
      <c r="AO107" s="364"/>
      <c r="AP107" s="364"/>
      <c r="AQ107" s="364"/>
      <c r="AR107" s="364"/>
      <c r="AS107" s="364"/>
      <c r="AT107" s="364"/>
      <c r="AU107" s="364"/>
    </row>
    <row r="108" spans="1:47" s="223" customFormat="1" ht="8.25" customHeight="1" x14ac:dyDescent="0.2">
      <c r="A108" s="288"/>
      <c r="B108" s="364"/>
      <c r="C108" s="288"/>
      <c r="D108" s="364"/>
      <c r="E108" s="288"/>
      <c r="F108" s="364"/>
      <c r="G108" s="288"/>
      <c r="H108" s="302"/>
      <c r="I108" s="288"/>
      <c r="J108" s="364"/>
      <c r="K108" s="288"/>
      <c r="L108" s="364"/>
      <c r="M108" s="364"/>
      <c r="N108" s="364"/>
      <c r="O108" s="364"/>
      <c r="P108" s="364"/>
      <c r="Q108" s="364"/>
      <c r="R108" s="364"/>
      <c r="S108" s="364"/>
      <c r="T108" s="364"/>
      <c r="U108" s="364"/>
      <c r="V108" s="364"/>
      <c r="W108" s="364"/>
      <c r="X108" s="364"/>
      <c r="Y108" s="364"/>
      <c r="Z108" s="364"/>
      <c r="AA108" s="364"/>
      <c r="AB108" s="364"/>
      <c r="AC108" s="364"/>
      <c r="AD108" s="364"/>
      <c r="AE108" s="364"/>
      <c r="AF108" s="364"/>
      <c r="AG108" s="364"/>
      <c r="AH108" s="364"/>
      <c r="AI108" s="364"/>
      <c r="AJ108" s="364"/>
      <c r="AK108" s="364"/>
      <c r="AL108" s="364"/>
      <c r="AM108" s="364"/>
      <c r="AN108" s="364"/>
      <c r="AO108" s="364"/>
      <c r="AP108" s="364"/>
      <c r="AQ108" s="364"/>
      <c r="AR108" s="364"/>
      <c r="AS108" s="364"/>
      <c r="AT108" s="364"/>
      <c r="AU108" s="364"/>
    </row>
    <row r="109" spans="1:47" s="223" customFormat="1" ht="29.45" customHeight="1" x14ac:dyDescent="0.25">
      <c r="A109" s="365" t="s">
        <v>3149</v>
      </c>
      <c r="B109" s="364"/>
      <c r="C109" s="329"/>
      <c r="D109" s="364"/>
      <c r="E109" s="366" t="s">
        <v>3106</v>
      </c>
      <c r="F109" s="364"/>
      <c r="G109" s="366" t="s">
        <v>3107</v>
      </c>
      <c r="H109" s="256"/>
      <c r="I109" s="366" t="s">
        <v>3108</v>
      </c>
      <c r="J109" s="364"/>
      <c r="K109" s="288"/>
      <c r="L109" s="364"/>
      <c r="M109" s="364"/>
      <c r="N109" s="364"/>
      <c r="O109" s="364"/>
      <c r="P109" s="364"/>
      <c r="Q109" s="364"/>
      <c r="R109" s="364"/>
      <c r="S109" s="364"/>
      <c r="T109" s="364"/>
      <c r="U109" s="364"/>
      <c r="V109" s="364"/>
      <c r="W109" s="364"/>
      <c r="X109" s="364"/>
      <c r="Y109" s="364"/>
      <c r="Z109" s="364"/>
      <c r="AA109" s="364"/>
      <c r="AB109" s="364"/>
      <c r="AC109" s="364"/>
      <c r="AD109" s="364"/>
      <c r="AE109" s="364"/>
      <c r="AF109" s="364"/>
      <c r="AG109" s="364"/>
      <c r="AH109" s="364"/>
      <c r="AI109" s="364"/>
      <c r="AJ109" s="364"/>
      <c r="AK109" s="364"/>
      <c r="AL109" s="364"/>
      <c r="AM109" s="364"/>
      <c r="AN109" s="364"/>
      <c r="AO109" s="364"/>
      <c r="AP109" s="364"/>
      <c r="AQ109" s="364"/>
      <c r="AR109" s="364"/>
      <c r="AS109" s="364"/>
      <c r="AT109" s="364"/>
      <c r="AU109" s="364"/>
    </row>
    <row r="110" spans="1:47" s="223" customFormat="1" ht="18" customHeight="1" x14ac:dyDescent="0.25">
      <c r="A110" s="329" t="s">
        <v>3150</v>
      </c>
      <c r="B110" s="364"/>
      <c r="C110" s="329"/>
      <c r="D110" s="364"/>
      <c r="E110" s="273" t="s">
        <v>3151</v>
      </c>
      <c r="F110" s="364"/>
      <c r="G110" s="273" t="s">
        <v>3152</v>
      </c>
      <c r="H110" s="256"/>
      <c r="I110" s="273" t="s">
        <v>3153</v>
      </c>
      <c r="J110" s="364"/>
      <c r="K110" s="288"/>
      <c r="L110" s="364"/>
      <c r="M110" s="364"/>
      <c r="N110" s="364"/>
      <c r="O110" s="364"/>
      <c r="P110" s="364"/>
      <c r="Q110" s="364"/>
      <c r="R110" s="364"/>
      <c r="S110" s="364"/>
      <c r="T110" s="364"/>
      <c r="U110" s="364"/>
      <c r="V110" s="364"/>
      <c r="W110" s="364"/>
      <c r="X110" s="364"/>
      <c r="Y110" s="364"/>
      <c r="Z110" s="364"/>
      <c r="AA110" s="364"/>
      <c r="AB110" s="364"/>
      <c r="AC110" s="364"/>
      <c r="AD110" s="364"/>
      <c r="AE110" s="364"/>
      <c r="AF110" s="364"/>
      <c r="AG110" s="364"/>
      <c r="AH110" s="364"/>
      <c r="AI110" s="364"/>
      <c r="AJ110" s="364"/>
      <c r="AK110" s="364"/>
      <c r="AL110" s="364"/>
      <c r="AM110" s="364"/>
      <c r="AN110" s="364"/>
      <c r="AO110" s="364"/>
      <c r="AP110" s="364"/>
      <c r="AQ110" s="364"/>
      <c r="AR110" s="364"/>
      <c r="AS110" s="364"/>
      <c r="AT110" s="364"/>
      <c r="AU110" s="364"/>
    </row>
    <row r="111" spans="1:47" s="223" customFormat="1" ht="18" customHeight="1" x14ac:dyDescent="0.25">
      <c r="A111" s="329" t="s">
        <v>3154</v>
      </c>
      <c r="B111" s="364"/>
      <c r="C111" s="329"/>
      <c r="D111" s="364"/>
      <c r="E111" s="273" t="s">
        <v>3135</v>
      </c>
      <c r="F111" s="364"/>
      <c r="G111" s="273" t="s">
        <v>3155</v>
      </c>
      <c r="H111" s="256"/>
      <c r="I111" s="273" t="s">
        <v>3156</v>
      </c>
      <c r="J111" s="364"/>
      <c r="K111" s="288"/>
      <c r="L111" s="364"/>
      <c r="M111" s="364"/>
      <c r="N111" s="364"/>
      <c r="O111" s="364"/>
      <c r="P111" s="364"/>
      <c r="Q111" s="364"/>
      <c r="R111" s="364"/>
      <c r="S111" s="364"/>
      <c r="T111" s="364"/>
      <c r="U111" s="364"/>
      <c r="V111" s="364"/>
      <c r="W111" s="364"/>
      <c r="X111" s="364"/>
      <c r="Y111" s="364"/>
      <c r="Z111" s="364"/>
      <c r="AA111" s="364"/>
      <c r="AB111" s="364"/>
      <c r="AC111" s="364"/>
      <c r="AD111" s="364"/>
      <c r="AE111" s="364"/>
      <c r="AF111" s="364"/>
      <c r="AG111" s="364"/>
      <c r="AH111" s="364"/>
      <c r="AI111" s="364"/>
      <c r="AJ111" s="364"/>
      <c r="AK111" s="364"/>
      <c r="AL111" s="364"/>
      <c r="AM111" s="364"/>
      <c r="AN111" s="364"/>
      <c r="AO111" s="364"/>
      <c r="AP111" s="364"/>
      <c r="AQ111" s="364"/>
      <c r="AR111" s="364"/>
      <c r="AS111" s="364"/>
      <c r="AT111" s="364"/>
      <c r="AU111" s="364"/>
    </row>
    <row r="112" spans="1:47" s="223" customFormat="1" ht="18" customHeight="1" x14ac:dyDescent="0.25">
      <c r="A112" s="329" t="s">
        <v>3157</v>
      </c>
      <c r="B112" s="288"/>
      <c r="C112" s="329"/>
      <c r="D112" s="288"/>
      <c r="E112" s="273" t="s">
        <v>3135</v>
      </c>
      <c r="F112" s="288"/>
      <c r="G112" s="273" t="s">
        <v>3158</v>
      </c>
      <c r="H112" s="329"/>
      <c r="I112" s="273" t="s">
        <v>3156</v>
      </c>
      <c r="J112" s="364"/>
      <c r="K112" s="288"/>
      <c r="L112" s="364"/>
      <c r="M112" s="364"/>
      <c r="N112" s="364"/>
      <c r="O112" s="364"/>
      <c r="P112" s="364"/>
      <c r="Q112" s="364"/>
      <c r="R112" s="364"/>
      <c r="S112" s="364"/>
      <c r="T112" s="364"/>
      <c r="U112" s="364"/>
      <c r="V112" s="364"/>
      <c r="W112" s="364"/>
      <c r="X112" s="364"/>
      <c r="Y112" s="364"/>
      <c r="Z112" s="364"/>
      <c r="AA112" s="364"/>
      <c r="AB112" s="364"/>
      <c r="AC112" s="364"/>
      <c r="AD112" s="364"/>
      <c r="AE112" s="364"/>
      <c r="AF112" s="364"/>
      <c r="AG112" s="364"/>
      <c r="AH112" s="364"/>
      <c r="AI112" s="364"/>
      <c r="AJ112" s="364"/>
      <c r="AK112" s="364"/>
      <c r="AL112" s="364"/>
      <c r="AM112" s="364"/>
      <c r="AN112" s="364"/>
      <c r="AO112" s="364"/>
      <c r="AP112" s="364"/>
      <c r="AQ112" s="364"/>
      <c r="AR112" s="364"/>
      <c r="AS112" s="364"/>
      <c r="AT112" s="364"/>
      <c r="AU112" s="364"/>
    </row>
    <row r="113" spans="1:47" s="223" customFormat="1" ht="18" customHeight="1" x14ac:dyDescent="0.25">
      <c r="A113" s="329" t="s">
        <v>3159</v>
      </c>
      <c r="B113" s="364"/>
      <c r="C113" s="329"/>
      <c r="D113" s="364"/>
      <c r="E113" s="273" t="s">
        <v>3160</v>
      </c>
      <c r="F113" s="364"/>
      <c r="G113" s="273" t="s">
        <v>3161</v>
      </c>
      <c r="H113" s="256"/>
      <c r="I113" s="273" t="s">
        <v>3153</v>
      </c>
      <c r="J113" s="364"/>
      <c r="K113" s="288"/>
      <c r="L113" s="364"/>
      <c r="M113" s="364"/>
      <c r="N113" s="364"/>
      <c r="O113" s="364"/>
      <c r="P113" s="364"/>
      <c r="Q113" s="364"/>
      <c r="R113" s="364"/>
      <c r="S113" s="364"/>
      <c r="T113" s="364"/>
      <c r="U113" s="364"/>
      <c r="V113" s="364"/>
      <c r="W113" s="364"/>
      <c r="X113" s="364"/>
      <c r="Y113" s="364"/>
      <c r="Z113" s="364"/>
      <c r="AA113" s="364"/>
      <c r="AB113" s="364"/>
      <c r="AC113" s="364"/>
      <c r="AD113" s="364"/>
      <c r="AE113" s="364"/>
      <c r="AF113" s="364"/>
      <c r="AG113" s="364"/>
      <c r="AH113" s="364"/>
      <c r="AI113" s="364"/>
      <c r="AJ113" s="364"/>
      <c r="AK113" s="364"/>
      <c r="AL113" s="364"/>
      <c r="AM113" s="364"/>
      <c r="AN113" s="364"/>
      <c r="AO113" s="364"/>
      <c r="AP113" s="364"/>
      <c r="AQ113" s="364"/>
      <c r="AR113" s="364"/>
      <c r="AS113" s="364"/>
      <c r="AT113" s="364"/>
      <c r="AU113" s="364"/>
    </row>
    <row r="114" spans="1:47" s="223" customFormat="1" ht="18" customHeight="1" x14ac:dyDescent="0.25">
      <c r="A114" s="329" t="s">
        <v>3162</v>
      </c>
      <c r="B114" s="364"/>
      <c r="C114" s="329"/>
      <c r="D114" s="364"/>
      <c r="E114" s="273" t="s">
        <v>3163</v>
      </c>
      <c r="F114" s="364"/>
      <c r="G114" s="273" t="s">
        <v>3161</v>
      </c>
      <c r="H114" s="256"/>
      <c r="I114" s="273" t="s">
        <v>3164</v>
      </c>
      <c r="J114" s="364"/>
      <c r="K114" s="288"/>
      <c r="L114" s="364"/>
      <c r="M114" s="364"/>
      <c r="N114" s="364"/>
      <c r="O114" s="364"/>
      <c r="P114" s="364"/>
      <c r="Q114" s="364"/>
      <c r="R114" s="364"/>
      <c r="S114" s="364"/>
      <c r="T114" s="364"/>
      <c r="U114" s="364"/>
      <c r="V114" s="364"/>
      <c r="W114" s="364"/>
      <c r="X114" s="364"/>
      <c r="Y114" s="364"/>
      <c r="Z114" s="364"/>
      <c r="AA114" s="364"/>
      <c r="AB114" s="364"/>
      <c r="AC114" s="364"/>
      <c r="AD114" s="364"/>
      <c r="AE114" s="364"/>
      <c r="AF114" s="364"/>
      <c r="AG114" s="364"/>
      <c r="AH114" s="364"/>
      <c r="AI114" s="364"/>
      <c r="AJ114" s="364"/>
      <c r="AK114" s="364"/>
      <c r="AL114" s="364"/>
      <c r="AM114" s="364"/>
      <c r="AN114" s="364"/>
      <c r="AO114" s="364"/>
      <c r="AP114" s="364"/>
      <c r="AQ114" s="364"/>
      <c r="AR114" s="364"/>
      <c r="AS114" s="364"/>
      <c r="AT114" s="364"/>
      <c r="AU114" s="364"/>
    </row>
    <row r="115" spans="1:47" s="223" customFormat="1" ht="18" customHeight="1" x14ac:dyDescent="0.25">
      <c r="A115" s="329" t="s">
        <v>3165</v>
      </c>
      <c r="B115" s="364"/>
      <c r="C115" s="329"/>
      <c r="D115" s="364"/>
      <c r="E115" s="273" t="s">
        <v>3163</v>
      </c>
      <c r="F115" s="364"/>
      <c r="G115" s="273" t="s">
        <v>3161</v>
      </c>
      <c r="H115" s="256"/>
      <c r="I115" s="273" t="s">
        <v>3164</v>
      </c>
      <c r="J115" s="364"/>
      <c r="K115" s="288"/>
      <c r="L115" s="364"/>
      <c r="M115" s="364"/>
      <c r="N115" s="364"/>
      <c r="O115" s="364"/>
      <c r="P115" s="364"/>
      <c r="Q115" s="364"/>
      <c r="R115" s="364"/>
      <c r="S115" s="364"/>
      <c r="T115" s="364"/>
      <c r="U115" s="364"/>
      <c r="V115" s="364"/>
      <c r="W115" s="364"/>
      <c r="X115" s="364"/>
      <c r="Y115" s="364"/>
      <c r="Z115" s="364"/>
      <c r="AA115" s="364"/>
      <c r="AB115" s="364"/>
      <c r="AC115" s="364"/>
      <c r="AD115" s="364"/>
      <c r="AE115" s="364"/>
      <c r="AF115" s="364"/>
      <c r="AG115" s="364"/>
      <c r="AH115" s="364"/>
      <c r="AI115" s="364"/>
      <c r="AJ115" s="364"/>
      <c r="AK115" s="364"/>
      <c r="AL115" s="364"/>
      <c r="AM115" s="364"/>
      <c r="AN115" s="364"/>
      <c r="AO115" s="364"/>
      <c r="AP115" s="364"/>
      <c r="AQ115" s="364"/>
      <c r="AR115" s="364"/>
      <c r="AS115" s="364"/>
      <c r="AT115" s="364"/>
      <c r="AU115" s="364"/>
    </row>
    <row r="116" spans="1:47" s="223" customFormat="1" ht="18" customHeight="1" x14ac:dyDescent="0.25">
      <c r="A116" s="329" t="s">
        <v>3166</v>
      </c>
      <c r="B116" s="364"/>
      <c r="C116" s="329"/>
      <c r="D116" s="364"/>
      <c r="E116" s="273" t="s">
        <v>3135</v>
      </c>
      <c r="F116" s="364"/>
      <c r="G116" s="273" t="s">
        <v>3155</v>
      </c>
      <c r="H116" s="256"/>
      <c r="I116" s="367" t="s">
        <v>3142</v>
      </c>
      <c r="J116" s="364"/>
      <c r="K116" s="288"/>
      <c r="L116" s="364"/>
      <c r="M116" s="364"/>
      <c r="N116" s="364"/>
      <c r="O116" s="364"/>
      <c r="P116" s="364"/>
      <c r="Q116" s="364"/>
      <c r="R116" s="364"/>
      <c r="S116" s="364"/>
      <c r="T116" s="364"/>
      <c r="U116" s="364"/>
      <c r="V116" s="364"/>
      <c r="W116" s="364"/>
      <c r="X116" s="364"/>
      <c r="Y116" s="364"/>
      <c r="Z116" s="364"/>
      <c r="AA116" s="364"/>
      <c r="AB116" s="364"/>
      <c r="AC116" s="364"/>
      <c r="AD116" s="364"/>
      <c r="AE116" s="364"/>
      <c r="AF116" s="364"/>
      <c r="AG116" s="364"/>
      <c r="AH116" s="364"/>
      <c r="AI116" s="364"/>
      <c r="AJ116" s="364"/>
      <c r="AK116" s="364"/>
      <c r="AL116" s="364"/>
      <c r="AM116" s="364"/>
      <c r="AN116" s="364"/>
      <c r="AO116" s="364"/>
      <c r="AP116" s="364"/>
      <c r="AQ116" s="364"/>
      <c r="AR116" s="364"/>
      <c r="AS116" s="364"/>
      <c r="AT116" s="364"/>
      <c r="AU116" s="364"/>
    </row>
    <row r="117" spans="1:47" s="223" customFormat="1" ht="9.6" customHeight="1" x14ac:dyDescent="0.25">
      <c r="A117" s="329"/>
      <c r="B117" s="364"/>
      <c r="C117" s="329"/>
      <c r="D117" s="364"/>
      <c r="E117" s="273"/>
      <c r="F117" s="364"/>
      <c r="G117" s="273"/>
      <c r="H117" s="256"/>
      <c r="I117" s="367"/>
      <c r="J117" s="364"/>
      <c r="K117" s="288"/>
      <c r="L117" s="364"/>
      <c r="M117" s="364"/>
      <c r="N117" s="364"/>
      <c r="O117" s="364"/>
      <c r="P117" s="364"/>
      <c r="Q117" s="364"/>
      <c r="R117" s="364"/>
      <c r="S117" s="364"/>
      <c r="T117" s="364"/>
      <c r="U117" s="364"/>
      <c r="V117" s="364"/>
      <c r="W117" s="364"/>
      <c r="X117" s="364"/>
      <c r="Y117" s="364"/>
      <c r="Z117" s="364"/>
      <c r="AA117" s="364"/>
      <c r="AB117" s="364"/>
      <c r="AC117" s="364"/>
      <c r="AD117" s="364"/>
      <c r="AE117" s="364"/>
      <c r="AF117" s="364"/>
      <c r="AG117" s="364"/>
      <c r="AH117" s="364"/>
      <c r="AI117" s="364"/>
      <c r="AJ117" s="364"/>
      <c r="AK117" s="364"/>
      <c r="AL117" s="364"/>
      <c r="AM117" s="364"/>
      <c r="AN117" s="364"/>
      <c r="AO117" s="364"/>
      <c r="AP117" s="364"/>
      <c r="AQ117" s="364"/>
      <c r="AR117" s="364"/>
      <c r="AS117" s="364"/>
      <c r="AT117" s="364"/>
      <c r="AU117" s="364"/>
    </row>
    <row r="118" spans="1:47" s="290" customFormat="1" ht="19.5" customHeight="1" x14ac:dyDescent="0.25">
      <c r="A118" s="603" t="s">
        <v>3458</v>
      </c>
      <c r="B118" s="603"/>
      <c r="C118" s="603"/>
      <c r="D118" s="603"/>
      <c r="E118" s="603"/>
      <c r="F118" s="603"/>
      <c r="G118" s="603"/>
      <c r="H118" s="603"/>
      <c r="I118" s="603"/>
      <c r="J118" s="603"/>
      <c r="K118" s="603"/>
      <c r="L118" s="328"/>
      <c r="M118" s="329"/>
      <c r="N118" s="364"/>
      <c r="O118" s="226"/>
      <c r="P118" s="226"/>
      <c r="Q118" s="226"/>
      <c r="R118" s="226"/>
      <c r="S118" s="226"/>
      <c r="T118" s="226"/>
      <c r="U118" s="226"/>
      <c r="V118" s="226"/>
      <c r="W118" s="226"/>
      <c r="X118" s="226"/>
      <c r="Y118" s="226"/>
      <c r="Z118" s="226"/>
      <c r="AA118" s="226"/>
      <c r="AB118" s="226"/>
      <c r="AC118" s="226"/>
      <c r="AD118" s="226"/>
      <c r="AE118" s="226"/>
      <c r="AF118" s="226"/>
      <c r="AG118" s="226"/>
      <c r="AH118" s="226"/>
      <c r="AI118" s="226"/>
      <c r="AJ118" s="226"/>
      <c r="AK118" s="226"/>
      <c r="AL118" s="226"/>
      <c r="AM118" s="226"/>
      <c r="AN118" s="226"/>
      <c r="AO118" s="226"/>
      <c r="AP118" s="226"/>
      <c r="AQ118" s="226"/>
      <c r="AR118" s="226"/>
      <c r="AS118" s="226"/>
      <c r="AT118" s="226"/>
      <c r="AU118" s="226"/>
    </row>
    <row r="119" spans="1:47" ht="20.25" customHeight="1" x14ac:dyDescent="0.2">
      <c r="A119" s="604" t="s">
        <v>3167</v>
      </c>
      <c r="B119" s="604"/>
      <c r="C119" s="604"/>
      <c r="D119" s="226"/>
      <c r="E119" s="226"/>
      <c r="F119" s="226"/>
      <c r="G119" s="226"/>
      <c r="H119" s="226"/>
      <c r="I119" s="226"/>
      <c r="J119" s="226"/>
      <c r="K119" s="226"/>
      <c r="L119" s="226"/>
      <c r="M119" s="226"/>
      <c r="N119" s="226"/>
      <c r="P119" s="226"/>
    </row>
    <row r="120" spans="1:47" ht="18" customHeight="1" x14ac:dyDescent="0.25">
      <c r="A120" s="329" t="s">
        <v>3168</v>
      </c>
      <c r="B120" s="226"/>
      <c r="C120" s="329"/>
      <c r="D120" s="226"/>
      <c r="E120" s="288"/>
      <c r="F120" s="226"/>
      <c r="G120" s="288"/>
      <c r="H120" s="302"/>
      <c r="I120" s="288"/>
      <c r="J120" s="226"/>
      <c r="K120" s="226"/>
      <c r="L120" s="226"/>
      <c r="M120" s="226"/>
      <c r="N120" s="226"/>
      <c r="P120" s="226"/>
    </row>
    <row r="121" spans="1:47" ht="18" customHeight="1" x14ac:dyDescent="0.2">
      <c r="A121" s="288"/>
      <c r="B121" s="226"/>
      <c r="C121" s="288"/>
      <c r="D121" s="226"/>
      <c r="E121" s="288"/>
      <c r="F121" s="226"/>
      <c r="G121" s="288"/>
      <c r="H121" s="302"/>
      <c r="I121" s="288"/>
      <c r="J121" s="226"/>
      <c r="K121" s="226"/>
      <c r="L121" s="226"/>
      <c r="M121" s="226"/>
      <c r="N121" s="226"/>
      <c r="P121" s="226"/>
    </row>
    <row r="122" spans="1:47" ht="34.15" customHeight="1" x14ac:dyDescent="0.25">
      <c r="A122" s="329"/>
      <c r="B122" s="226"/>
      <c r="C122" s="329"/>
      <c r="D122" s="226"/>
      <c r="E122" s="366" t="s">
        <v>3106</v>
      </c>
      <c r="F122" s="226"/>
      <c r="G122" s="366" t="s">
        <v>3107</v>
      </c>
      <c r="H122" s="368"/>
      <c r="I122" s="366" t="s">
        <v>3108</v>
      </c>
      <c r="J122" s="226"/>
      <c r="K122" s="368"/>
      <c r="L122" s="226"/>
      <c r="M122" s="226"/>
      <c r="N122" s="226"/>
      <c r="P122" s="226"/>
    </row>
    <row r="123" spans="1:47" ht="113.25" customHeight="1" x14ac:dyDescent="0.25">
      <c r="A123" s="600" t="s">
        <v>3169</v>
      </c>
      <c r="B123" s="600"/>
      <c r="C123" s="600"/>
      <c r="D123" s="600"/>
      <c r="E123" s="369" t="s">
        <v>3135</v>
      </c>
      <c r="F123" s="240"/>
      <c r="G123" s="369" t="s">
        <v>3158</v>
      </c>
      <c r="H123" s="370"/>
      <c r="I123" s="369" t="s">
        <v>3170</v>
      </c>
      <c r="J123" s="226"/>
      <c r="K123" s="368"/>
      <c r="L123" s="226"/>
      <c r="M123" s="226"/>
      <c r="N123" s="226"/>
      <c r="P123" s="226"/>
    </row>
    <row r="124" spans="1:47" ht="18" customHeight="1" x14ac:dyDescent="0.2">
      <c r="A124" s="371"/>
      <c r="B124" s="226"/>
      <c r="C124" s="372"/>
      <c r="D124" s="226"/>
      <c r="E124" s="302"/>
      <c r="F124" s="226"/>
      <c r="G124" s="302"/>
      <c r="H124" s="226"/>
      <c r="I124" s="288"/>
      <c r="J124" s="226"/>
      <c r="K124" s="226"/>
      <c r="L124" s="226"/>
      <c r="M124" s="226"/>
      <c r="N124" s="226"/>
      <c r="P124" s="226"/>
    </row>
    <row r="125" spans="1:47" ht="18" customHeight="1" x14ac:dyDescent="0.25">
      <c r="A125" s="600" t="s">
        <v>3171</v>
      </c>
      <c r="B125" s="600"/>
      <c r="C125" s="600"/>
      <c r="D125" s="600"/>
      <c r="E125" s="600"/>
      <c r="F125" s="600"/>
      <c r="G125" s="600"/>
      <c r="H125" s="600"/>
      <c r="I125" s="600"/>
      <c r="J125" s="600"/>
      <c r="K125" s="226"/>
      <c r="L125" s="226"/>
      <c r="M125" s="226"/>
      <c r="N125" s="226"/>
      <c r="P125" s="226"/>
    </row>
    <row r="126" spans="1:47" ht="18" customHeight="1" x14ac:dyDescent="0.2">
      <c r="A126" s="288"/>
      <c r="B126" s="226"/>
      <c r="C126" s="288"/>
      <c r="D126" s="226"/>
      <c r="E126" s="302"/>
      <c r="F126" s="226"/>
      <c r="G126" s="302"/>
      <c r="H126" s="226"/>
      <c r="I126" s="288"/>
      <c r="J126" s="226"/>
      <c r="K126" s="226"/>
      <c r="L126" s="226"/>
      <c r="M126" s="226"/>
      <c r="N126" s="226"/>
      <c r="P126" s="226"/>
    </row>
    <row r="127" spans="1:47" ht="34.9" customHeight="1" x14ac:dyDescent="0.25">
      <c r="A127" s="288"/>
      <c r="B127" s="226"/>
      <c r="C127" s="288"/>
      <c r="D127" s="226"/>
      <c r="E127" s="366" t="s">
        <v>3106</v>
      </c>
      <c r="F127" s="226"/>
      <c r="G127" s="366" t="s">
        <v>3107</v>
      </c>
      <c r="H127" s="368"/>
      <c r="I127" s="366" t="s">
        <v>3108</v>
      </c>
      <c r="J127" s="226"/>
      <c r="K127" s="226"/>
      <c r="L127" s="226"/>
      <c r="M127" s="226"/>
      <c r="N127" s="226"/>
      <c r="P127" s="226"/>
    </row>
    <row r="128" spans="1:47" ht="36.75" customHeight="1" x14ac:dyDescent="0.25">
      <c r="A128" s="600" t="s">
        <v>3172</v>
      </c>
      <c r="B128" s="600"/>
      <c r="C128" s="600"/>
      <c r="D128" s="600"/>
      <c r="E128" s="273" t="s">
        <v>3173</v>
      </c>
      <c r="F128" s="226"/>
      <c r="G128" s="273" t="s">
        <v>3158</v>
      </c>
      <c r="H128" s="368"/>
      <c r="I128" s="273" t="s">
        <v>3174</v>
      </c>
      <c r="J128" s="226"/>
      <c r="K128" s="226"/>
      <c r="L128" s="226"/>
      <c r="M128" s="226"/>
      <c r="N128" s="226"/>
      <c r="P128" s="226"/>
    </row>
    <row r="129" spans="1:16" ht="18" customHeight="1" x14ac:dyDescent="0.2">
      <c r="A129" s="371"/>
      <c r="B129" s="226"/>
      <c r="C129" s="372"/>
      <c r="D129" s="226"/>
      <c r="E129" s="302"/>
      <c r="F129" s="226"/>
      <c r="G129" s="302"/>
      <c r="H129" s="226"/>
      <c r="I129" s="288"/>
      <c r="J129" s="226"/>
      <c r="K129" s="226"/>
      <c r="L129" s="226"/>
      <c r="M129" s="226"/>
      <c r="N129" s="226"/>
      <c r="P129" s="226"/>
    </row>
    <row r="130" spans="1:16" ht="18" customHeight="1" x14ac:dyDescent="0.2">
      <c r="A130" s="288"/>
      <c r="B130" s="226"/>
      <c r="C130" s="288"/>
      <c r="D130" s="226"/>
      <c r="E130" s="288"/>
      <c r="F130" s="226"/>
      <c r="G130" s="288"/>
      <c r="H130" s="302"/>
      <c r="I130" s="288"/>
      <c r="J130" s="226"/>
      <c r="K130" s="226"/>
      <c r="L130" s="226"/>
      <c r="M130" s="226"/>
      <c r="N130" s="226"/>
      <c r="P130" s="226"/>
    </row>
    <row r="131" spans="1:16" ht="54" customHeight="1" x14ac:dyDescent="0.25">
      <c r="A131" s="600" t="s">
        <v>3175</v>
      </c>
      <c r="B131" s="600"/>
      <c r="C131" s="600"/>
      <c r="D131" s="600"/>
      <c r="E131" s="600"/>
      <c r="F131" s="600"/>
      <c r="G131" s="600"/>
      <c r="H131" s="600"/>
      <c r="I131" s="600"/>
      <c r="J131" s="600"/>
      <c r="K131" s="226"/>
      <c r="L131" s="226"/>
      <c r="M131" s="226"/>
      <c r="N131" s="226"/>
      <c r="P131" s="226"/>
    </row>
    <row r="132" spans="1:16" ht="18" customHeight="1" x14ac:dyDescent="0.25">
      <c r="A132" s="272"/>
      <c r="B132" s="226"/>
      <c r="C132" s="373"/>
      <c r="D132" s="226"/>
      <c r="E132" s="373"/>
      <c r="F132" s="226"/>
      <c r="G132" s="373"/>
      <c r="H132" s="373"/>
      <c r="I132" s="373"/>
      <c r="J132" s="226"/>
      <c r="K132" s="226"/>
      <c r="L132" s="226"/>
      <c r="M132" s="226"/>
      <c r="N132" s="226"/>
      <c r="P132" s="226"/>
    </row>
    <row r="133" spans="1:16" s="240" customFormat="1" ht="32.450000000000003" customHeight="1" x14ac:dyDescent="0.25">
      <c r="A133" s="374"/>
      <c r="C133" s="374"/>
      <c r="E133" s="375" t="s">
        <v>3176</v>
      </c>
      <c r="G133" s="375" t="s">
        <v>3107</v>
      </c>
      <c r="H133" s="370"/>
      <c r="I133" s="375" t="s">
        <v>3108</v>
      </c>
    </row>
    <row r="134" spans="1:16" ht="18" customHeight="1" x14ac:dyDescent="0.25">
      <c r="A134" s="329" t="s">
        <v>3177</v>
      </c>
      <c r="B134" s="226"/>
      <c r="C134" s="329"/>
      <c r="D134" s="226"/>
      <c r="E134" s="273" t="s">
        <v>3178</v>
      </c>
      <c r="F134" s="226"/>
      <c r="G134" s="273" t="s">
        <v>3158</v>
      </c>
      <c r="H134" s="368"/>
      <c r="I134" s="273" t="s">
        <v>3156</v>
      </c>
      <c r="J134" s="226"/>
      <c r="K134" s="226"/>
      <c r="L134" s="226"/>
      <c r="M134" s="226"/>
      <c r="N134" s="226"/>
      <c r="P134" s="226"/>
    </row>
    <row r="135" spans="1:16" ht="18" customHeight="1" x14ac:dyDescent="0.25">
      <c r="A135" s="329" t="s">
        <v>3179</v>
      </c>
      <c r="B135" s="226"/>
      <c r="C135" s="329"/>
      <c r="D135" s="226"/>
      <c r="E135" s="273" t="s">
        <v>3178</v>
      </c>
      <c r="F135" s="226"/>
      <c r="G135" s="273" t="s">
        <v>3158</v>
      </c>
      <c r="H135" s="368"/>
      <c r="I135" s="273" t="s">
        <v>3156</v>
      </c>
      <c r="J135" s="226"/>
      <c r="K135" s="226"/>
      <c r="L135" s="226"/>
      <c r="M135" s="226"/>
      <c r="N135" s="226"/>
      <c r="P135" s="226"/>
    </row>
    <row r="136" spans="1:16" ht="18" customHeight="1" x14ac:dyDescent="0.25">
      <c r="A136" s="329"/>
      <c r="B136" s="226"/>
      <c r="C136" s="329"/>
      <c r="D136" s="226"/>
      <c r="E136" s="273"/>
      <c r="F136" s="226"/>
      <c r="G136" s="273"/>
      <c r="H136" s="368"/>
      <c r="I136" s="329"/>
      <c r="J136" s="226"/>
      <c r="K136" s="226"/>
      <c r="L136" s="226"/>
      <c r="M136" s="226"/>
      <c r="N136" s="226"/>
      <c r="P136" s="226"/>
    </row>
    <row r="137" spans="1:16" ht="18" customHeight="1" x14ac:dyDescent="0.25">
      <c r="A137" s="329"/>
      <c r="B137" s="226"/>
      <c r="C137" s="329"/>
      <c r="D137" s="226"/>
      <c r="E137" s="273"/>
      <c r="F137" s="226"/>
      <c r="G137" s="273"/>
      <c r="H137" s="368"/>
      <c r="I137" s="329"/>
      <c r="J137" s="226"/>
      <c r="K137" s="226"/>
      <c r="L137" s="226"/>
      <c r="M137" s="226"/>
      <c r="N137" s="226"/>
      <c r="P137" s="226"/>
    </row>
    <row r="138" spans="1:16" ht="18" customHeight="1" x14ac:dyDescent="0.25">
      <c r="A138" s="329" t="s">
        <v>3180</v>
      </c>
      <c r="B138" s="226"/>
      <c r="C138" s="329"/>
      <c r="D138" s="226"/>
      <c r="E138" s="273"/>
      <c r="F138" s="226"/>
      <c r="G138" s="273"/>
      <c r="H138" s="368"/>
      <c r="I138" s="329"/>
      <c r="J138" s="226"/>
      <c r="K138" s="226"/>
      <c r="L138" s="226"/>
      <c r="M138" s="226"/>
      <c r="N138" s="226"/>
      <c r="P138" s="226"/>
    </row>
    <row r="139" spans="1:16" ht="18" customHeight="1" x14ac:dyDescent="0.25">
      <c r="A139" s="329"/>
      <c r="B139" s="226"/>
      <c r="C139" s="329"/>
      <c r="D139" s="226"/>
      <c r="E139" s="273"/>
      <c r="F139" s="226"/>
      <c r="G139" s="273"/>
      <c r="H139" s="368"/>
      <c r="I139" s="329"/>
      <c r="J139" s="226"/>
      <c r="K139" s="226"/>
      <c r="L139" s="226"/>
      <c r="M139" s="226"/>
      <c r="N139" s="226"/>
      <c r="P139" s="226"/>
    </row>
    <row r="140" spans="1:16" ht="37.15" customHeight="1" x14ac:dyDescent="0.25">
      <c r="A140" s="329"/>
      <c r="B140" s="226"/>
      <c r="C140" s="329"/>
      <c r="D140" s="226"/>
      <c r="E140" s="366" t="s">
        <v>3106</v>
      </c>
      <c r="F140" s="226"/>
      <c r="G140" s="366" t="s">
        <v>3107</v>
      </c>
      <c r="H140" s="368"/>
      <c r="I140" s="366" t="s">
        <v>3108</v>
      </c>
      <c r="J140" s="226"/>
      <c r="K140" s="226"/>
      <c r="L140" s="226"/>
      <c r="M140" s="226"/>
      <c r="N140" s="226"/>
      <c r="P140" s="226"/>
    </row>
    <row r="141" spans="1:16" ht="18" customHeight="1" x14ac:dyDescent="0.25">
      <c r="A141" s="329" t="s">
        <v>3181</v>
      </c>
      <c r="B141" s="226"/>
      <c r="C141" s="329"/>
      <c r="D141" s="226"/>
      <c r="E141" s="273" t="s">
        <v>3142</v>
      </c>
      <c r="F141" s="226"/>
      <c r="G141" s="273" t="s">
        <v>3161</v>
      </c>
      <c r="H141" s="368"/>
      <c r="I141" s="273" t="s">
        <v>3142</v>
      </c>
      <c r="J141" s="226"/>
      <c r="K141" s="226"/>
      <c r="L141" s="226"/>
      <c r="M141" s="226"/>
      <c r="N141" s="226"/>
      <c r="P141" s="226"/>
    </row>
    <row r="142" spans="1:16" ht="18" customHeight="1" x14ac:dyDescent="0.25">
      <c r="A142" s="329"/>
      <c r="B142" s="226"/>
      <c r="C142" s="329"/>
      <c r="D142" s="226"/>
      <c r="E142" s="273"/>
      <c r="F142" s="226"/>
      <c r="G142" s="273"/>
      <c r="H142" s="368"/>
      <c r="I142" s="273"/>
      <c r="J142" s="226"/>
      <c r="K142" s="226"/>
      <c r="L142" s="226"/>
      <c r="M142" s="226"/>
      <c r="N142" s="226"/>
      <c r="P142" s="226"/>
    </row>
    <row r="143" spans="1:16" ht="18" customHeight="1" x14ac:dyDescent="0.25">
      <c r="A143" s="605" t="s">
        <v>3182</v>
      </c>
      <c r="B143" s="605"/>
      <c r="C143" s="605"/>
      <c r="D143" s="605"/>
      <c r="E143" s="273" t="s">
        <v>3183</v>
      </c>
      <c r="F143" s="226"/>
      <c r="G143" s="273" t="s">
        <v>3184</v>
      </c>
      <c r="H143" s="368"/>
      <c r="I143" s="273" t="s">
        <v>3185</v>
      </c>
      <c r="J143" s="226"/>
      <c r="K143" s="226"/>
      <c r="L143" s="226"/>
      <c r="M143" s="226"/>
      <c r="N143" s="226"/>
      <c r="P143" s="226"/>
    </row>
    <row r="144" spans="1:16" ht="18" customHeight="1" x14ac:dyDescent="0.25">
      <c r="A144" s="605"/>
      <c r="B144" s="605"/>
      <c r="C144" s="605"/>
      <c r="D144" s="605"/>
      <c r="E144" s="273"/>
      <c r="F144" s="226"/>
      <c r="G144" s="329"/>
      <c r="H144" s="273"/>
      <c r="I144" s="329"/>
      <c r="J144" s="226"/>
      <c r="K144" s="226"/>
      <c r="L144" s="226"/>
      <c r="M144" s="226"/>
      <c r="N144" s="226"/>
      <c r="P144" s="226"/>
    </row>
    <row r="145" spans="1:47" ht="18" customHeight="1" x14ac:dyDescent="0.25">
      <c r="A145" s="605"/>
      <c r="B145" s="605"/>
      <c r="C145" s="605"/>
      <c r="D145" s="605"/>
      <c r="E145" s="329"/>
      <c r="F145" s="226"/>
      <c r="G145" s="329"/>
      <c r="H145" s="273"/>
      <c r="I145" s="329"/>
      <c r="J145" s="226"/>
      <c r="K145" s="226"/>
      <c r="L145" s="226"/>
      <c r="M145" s="226"/>
      <c r="N145" s="226"/>
      <c r="P145" s="226"/>
    </row>
    <row r="146" spans="1:47" ht="18" customHeight="1" x14ac:dyDescent="0.25">
      <c r="A146" s="349"/>
      <c r="B146" s="226"/>
      <c r="C146" s="350"/>
      <c r="D146" s="226"/>
      <c r="E146" s="329"/>
      <c r="F146" s="226"/>
      <c r="G146" s="329"/>
      <c r="H146" s="273"/>
      <c r="I146" s="329"/>
      <c r="J146" s="226"/>
      <c r="K146" s="226"/>
      <c r="L146" s="226"/>
      <c r="M146" s="226"/>
      <c r="N146" s="226"/>
      <c r="P146" s="226"/>
    </row>
    <row r="147" spans="1:47" ht="21.6" customHeight="1" x14ac:dyDescent="0.25">
      <c r="A147" s="337" t="s">
        <v>3186</v>
      </c>
      <c r="B147" s="226"/>
      <c r="C147" s="376"/>
      <c r="D147" s="226"/>
      <c r="E147" s="273" t="s">
        <v>3187</v>
      </c>
      <c r="F147" s="226"/>
      <c r="G147" s="273" t="s">
        <v>3188</v>
      </c>
      <c r="H147" s="273"/>
      <c r="I147" s="273" t="s">
        <v>3153</v>
      </c>
      <c r="J147" s="226"/>
      <c r="K147" s="226"/>
      <c r="L147" s="226"/>
      <c r="M147" s="226"/>
      <c r="N147" s="226"/>
      <c r="P147" s="226"/>
    </row>
    <row r="148" spans="1:47" ht="18" customHeight="1" x14ac:dyDescent="0.25">
      <c r="A148" s="368"/>
      <c r="B148" s="377"/>
      <c r="C148" s="368"/>
      <c r="D148" s="377"/>
      <c r="E148" s="378"/>
      <c r="F148" s="377"/>
      <c r="G148" s="379"/>
      <c r="H148" s="380"/>
      <c r="I148" s="381"/>
      <c r="J148" s="377"/>
      <c r="K148" s="377"/>
      <c r="L148" s="377"/>
      <c r="M148" s="364"/>
      <c r="N148" s="377"/>
      <c r="P148" s="377"/>
    </row>
    <row r="149" spans="1:47" ht="22.15" customHeight="1" x14ac:dyDescent="0.25">
      <c r="A149" s="382" t="s">
        <v>3189</v>
      </c>
      <c r="B149" s="377"/>
      <c r="C149" s="368"/>
      <c r="D149" s="377"/>
      <c r="E149" s="378"/>
      <c r="F149" s="377"/>
      <c r="G149" s="379"/>
      <c r="H149" s="380"/>
      <c r="I149" s="381"/>
      <c r="J149" s="377"/>
      <c r="K149" s="377"/>
      <c r="L149" s="377"/>
      <c r="M149" s="364"/>
      <c r="N149" s="377"/>
      <c r="P149" s="377"/>
    </row>
    <row r="150" spans="1:47" ht="18" customHeight="1" x14ac:dyDescent="0.25">
      <c r="A150" s="368" t="s">
        <v>3190</v>
      </c>
      <c r="B150" s="377"/>
      <c r="C150" s="378"/>
      <c r="D150" s="377"/>
      <c r="E150" s="378"/>
      <c r="F150" s="377"/>
      <c r="G150" s="379" t="str">
        <f>G191</f>
        <v>Pass</v>
      </c>
      <c r="H150" s="380"/>
      <c r="I150" s="381"/>
      <c r="J150" s="377"/>
      <c r="K150" s="377"/>
      <c r="L150" s="377"/>
      <c r="M150" s="364"/>
      <c r="N150" s="377"/>
      <c r="P150" s="377"/>
    </row>
    <row r="151" spans="1:47" ht="18" customHeight="1" x14ac:dyDescent="0.25">
      <c r="A151" s="368" t="s">
        <v>3191</v>
      </c>
      <c r="B151" s="377"/>
      <c r="C151" s="378"/>
      <c r="D151" s="377"/>
      <c r="E151" s="378"/>
      <c r="F151" s="377"/>
      <c r="G151" s="379"/>
      <c r="H151" s="380"/>
      <c r="I151" s="381"/>
      <c r="J151" s="377"/>
      <c r="K151" s="377"/>
      <c r="L151" s="377"/>
      <c r="M151" s="364"/>
      <c r="N151" s="377"/>
      <c r="P151" s="377"/>
    </row>
    <row r="152" spans="1:47" ht="18" customHeight="1" x14ac:dyDescent="0.25">
      <c r="A152" s="368" t="s">
        <v>3192</v>
      </c>
      <c r="B152" s="377"/>
      <c r="C152" s="368"/>
      <c r="D152" s="377"/>
      <c r="E152" s="378"/>
      <c r="F152" s="377"/>
      <c r="G152" s="379" t="s">
        <v>3193</v>
      </c>
      <c r="H152" s="380"/>
      <c r="I152" s="381"/>
      <c r="J152" s="377"/>
      <c r="K152" s="377"/>
      <c r="L152" s="377"/>
      <c r="M152" s="364"/>
      <c r="N152" s="377"/>
      <c r="P152" s="377"/>
    </row>
    <row r="153" spans="1:47" ht="18" customHeight="1" x14ac:dyDescent="0.25">
      <c r="A153" s="368" t="s">
        <v>3194</v>
      </c>
      <c r="B153" s="377"/>
      <c r="C153" s="368"/>
      <c r="D153" s="377"/>
      <c r="E153" s="378"/>
      <c r="F153" s="377"/>
      <c r="G153" s="379" t="s">
        <v>3193</v>
      </c>
      <c r="H153" s="380"/>
      <c r="I153" s="381"/>
      <c r="J153" s="377"/>
      <c r="K153" s="377"/>
      <c r="L153" s="377"/>
      <c r="M153" s="364"/>
      <c r="N153" s="377"/>
      <c r="P153" s="377"/>
    </row>
    <row r="154" spans="1:47" ht="18" customHeight="1" x14ac:dyDescent="0.25">
      <c r="A154" s="364"/>
      <c r="B154" s="377"/>
      <c r="C154" s="364"/>
      <c r="D154" s="377"/>
      <c r="E154" s="383"/>
      <c r="F154" s="377"/>
      <c r="G154" s="384"/>
      <c r="H154" s="385"/>
      <c r="I154" s="377"/>
      <c r="J154" s="377"/>
      <c r="K154" s="377"/>
      <c r="L154" s="377"/>
      <c r="M154" s="364"/>
      <c r="N154" s="377"/>
      <c r="P154" s="377"/>
    </row>
    <row r="155" spans="1:47" s="290" customFormat="1" ht="19.5" customHeight="1" x14ac:dyDescent="0.25">
      <c r="A155" s="603" t="s">
        <v>3195</v>
      </c>
      <c r="B155" s="603"/>
      <c r="C155" s="603"/>
      <c r="D155" s="603"/>
      <c r="E155" s="603"/>
      <c r="F155" s="603"/>
      <c r="G155" s="603"/>
      <c r="H155" s="603"/>
      <c r="I155" s="603"/>
      <c r="J155" s="603"/>
      <c r="K155" s="603"/>
      <c r="L155" s="328"/>
      <c r="M155" s="329"/>
      <c r="N155" s="364"/>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226"/>
      <c r="AM155" s="226"/>
      <c r="AN155" s="226"/>
      <c r="AO155" s="226"/>
      <c r="AP155" s="226"/>
      <c r="AQ155" s="226"/>
      <c r="AR155" s="226"/>
      <c r="AS155" s="226"/>
      <c r="AT155" s="226"/>
      <c r="AU155" s="226"/>
    </row>
    <row r="156" spans="1:47" s="290" customFormat="1" ht="74.25" customHeight="1" x14ac:dyDescent="0.2">
      <c r="A156" s="603" t="s">
        <v>3196</v>
      </c>
      <c r="B156" s="603"/>
      <c r="C156" s="603"/>
      <c r="D156" s="603"/>
      <c r="E156" s="603"/>
      <c r="F156" s="603"/>
      <c r="G156" s="603"/>
      <c r="H156" s="603"/>
      <c r="I156" s="603"/>
      <c r="J156" s="603"/>
      <c r="K156" s="603"/>
      <c r="L156" s="603"/>
      <c r="M156" s="603"/>
      <c r="N156" s="603"/>
      <c r="O156" s="603"/>
      <c r="P156" s="386"/>
      <c r="Q156" s="386"/>
      <c r="R156" s="226"/>
      <c r="S156" s="226"/>
      <c r="T156" s="226"/>
      <c r="U156" s="226"/>
      <c r="V156" s="226"/>
      <c r="W156" s="226"/>
      <c r="X156" s="226"/>
      <c r="Y156" s="226"/>
      <c r="Z156" s="226"/>
      <c r="AA156" s="226"/>
      <c r="AB156" s="226"/>
      <c r="AC156" s="226"/>
      <c r="AD156" s="226"/>
      <c r="AE156" s="226"/>
      <c r="AF156" s="226"/>
      <c r="AG156" s="226"/>
      <c r="AH156" s="226"/>
      <c r="AI156" s="226"/>
      <c r="AJ156" s="226"/>
      <c r="AK156" s="226"/>
      <c r="AL156" s="226"/>
      <c r="AM156" s="226"/>
      <c r="AN156" s="226"/>
      <c r="AO156" s="226"/>
      <c r="AP156" s="226"/>
      <c r="AQ156" s="226"/>
      <c r="AR156" s="226"/>
      <c r="AS156" s="226"/>
      <c r="AT156" s="226"/>
      <c r="AU156" s="226"/>
    </row>
    <row r="157" spans="1:47" ht="18" customHeight="1" x14ac:dyDescent="0.25">
      <c r="A157" s="245" t="s">
        <v>3197</v>
      </c>
      <c r="B157" s="387"/>
      <c r="C157" s="388"/>
      <c r="D157" s="387"/>
      <c r="E157" s="387"/>
      <c r="F157" s="387"/>
      <c r="G157" s="389"/>
      <c r="H157" s="389"/>
      <c r="I157" s="387"/>
      <c r="J157" s="387"/>
      <c r="K157" s="387"/>
      <c r="L157" s="387"/>
      <c r="M157" s="390"/>
      <c r="N157" s="387"/>
      <c r="O157" s="390"/>
      <c r="P157" s="387"/>
      <c r="Q157" s="390"/>
    </row>
    <row r="158" spans="1:47" ht="18" customHeight="1" x14ac:dyDescent="0.3">
      <c r="A158" s="391" t="s">
        <v>3198</v>
      </c>
      <c r="B158" s="326"/>
      <c r="C158" s="256"/>
      <c r="D158" s="326"/>
      <c r="E158" s="378"/>
      <c r="F158" s="326"/>
      <c r="G158" s="380"/>
      <c r="H158" s="380"/>
      <c r="I158" s="326"/>
      <c r="J158" s="326"/>
      <c r="K158" s="326"/>
      <c r="L158" s="326"/>
      <c r="M158" s="256"/>
      <c r="N158" s="326"/>
      <c r="P158" s="326"/>
    </row>
    <row r="159" spans="1:47" s="240" customFormat="1" ht="31.9" customHeight="1" x14ac:dyDescent="0.25">
      <c r="A159" s="250" t="s">
        <v>3199</v>
      </c>
      <c r="B159" s="392"/>
      <c r="C159" s="393"/>
      <c r="D159" s="392"/>
      <c r="E159" s="375" t="s">
        <v>3106</v>
      </c>
      <c r="F159" s="392"/>
      <c r="G159" s="375" t="s">
        <v>3107</v>
      </c>
      <c r="H159" s="370"/>
      <c r="I159" s="375" t="s">
        <v>3200</v>
      </c>
      <c r="J159" s="392"/>
      <c r="K159" s="375"/>
      <c r="L159" s="392"/>
      <c r="M159" s="393"/>
      <c r="N159" s="392"/>
      <c r="P159" s="392"/>
    </row>
    <row r="160" spans="1:47" ht="15" customHeight="1" x14ac:dyDescent="0.25">
      <c r="A160" s="321"/>
      <c r="B160" s="326"/>
      <c r="C160" s="256"/>
      <c r="D160" s="326"/>
      <c r="E160" s="394" t="s">
        <v>3135</v>
      </c>
      <c r="F160" s="326"/>
      <c r="G160" s="380" t="s">
        <v>3136</v>
      </c>
      <c r="H160" s="380"/>
      <c r="I160" s="326" t="s">
        <v>3201</v>
      </c>
      <c r="J160" s="326"/>
      <c r="K160" s="326"/>
      <c r="L160" s="326"/>
      <c r="M160" s="256"/>
      <c r="N160" s="326"/>
      <c r="P160" s="326"/>
    </row>
    <row r="161" spans="1:17" ht="15" customHeight="1" x14ac:dyDescent="0.25">
      <c r="A161" s="321"/>
      <c r="B161" s="326"/>
      <c r="C161" s="256"/>
      <c r="D161" s="326"/>
      <c r="E161" s="378"/>
      <c r="F161" s="326"/>
      <c r="G161" s="380"/>
      <c r="H161" s="380"/>
      <c r="I161" s="326"/>
      <c r="J161" s="326"/>
      <c r="K161" s="326"/>
      <c r="L161" s="326"/>
      <c r="M161" s="256"/>
      <c r="N161" s="326"/>
      <c r="P161" s="326"/>
    </row>
    <row r="162" spans="1:17" ht="15" customHeight="1" x14ac:dyDescent="0.25">
      <c r="A162" s="321"/>
      <c r="B162" s="326"/>
      <c r="C162" s="256"/>
      <c r="D162" s="326"/>
      <c r="E162" s="378"/>
      <c r="F162" s="326"/>
      <c r="G162" s="380"/>
      <c r="H162" s="380"/>
      <c r="I162" s="326"/>
      <c r="J162" s="326"/>
      <c r="K162" s="326"/>
      <c r="L162" s="326"/>
      <c r="M162" s="256"/>
      <c r="N162" s="326"/>
      <c r="P162" s="326"/>
    </row>
    <row r="163" spans="1:17" ht="36" customHeight="1" x14ac:dyDescent="0.2">
      <c r="A163" s="606" t="s">
        <v>3202</v>
      </c>
      <c r="B163" s="606"/>
      <c r="C163" s="606"/>
      <c r="D163" s="606"/>
      <c r="E163" s="606"/>
      <c r="F163" s="606"/>
      <c r="G163" s="606"/>
      <c r="H163" s="606"/>
      <c r="I163" s="606"/>
      <c r="J163" s="606"/>
      <c r="K163" s="606"/>
      <c r="L163" s="606"/>
      <c r="M163" s="606"/>
      <c r="N163" s="386"/>
      <c r="O163" s="386"/>
      <c r="P163" s="386"/>
    </row>
    <row r="164" spans="1:17" ht="15" customHeight="1" x14ac:dyDescent="0.25">
      <c r="A164" s="321"/>
      <c r="B164" s="326"/>
      <c r="C164" s="256"/>
      <c r="D164" s="326"/>
      <c r="E164" s="378"/>
      <c r="F164" s="326"/>
      <c r="G164" s="380"/>
      <c r="H164" s="380"/>
      <c r="I164" s="326"/>
      <c r="J164" s="326"/>
      <c r="K164" s="326"/>
      <c r="L164" s="326"/>
      <c r="M164" s="256"/>
      <c r="N164" s="326"/>
      <c r="P164" s="326"/>
    </row>
    <row r="165" spans="1:17" ht="16.5" customHeight="1" x14ac:dyDescent="0.35">
      <c r="A165" s="603" t="s">
        <v>3203</v>
      </c>
      <c r="B165" s="603"/>
      <c r="C165" s="603"/>
      <c r="D165" s="603"/>
      <c r="E165" s="603"/>
      <c r="F165" s="603"/>
      <c r="G165" s="603"/>
      <c r="H165" s="603"/>
      <c r="I165" s="603"/>
      <c r="J165" s="603"/>
      <c r="K165" s="603"/>
      <c r="L165" s="607"/>
      <c r="M165" s="607"/>
      <c r="N165" s="364"/>
      <c r="P165" s="226"/>
    </row>
    <row r="166" spans="1:17" ht="15" customHeight="1" x14ac:dyDescent="0.25">
      <c r="A166" s="321"/>
      <c r="B166" s="326"/>
      <c r="C166" s="256"/>
      <c r="D166" s="326"/>
      <c r="E166" s="378"/>
      <c r="F166" s="326"/>
      <c r="G166" s="380"/>
      <c r="H166" s="380"/>
      <c r="I166" s="326"/>
      <c r="J166" s="326"/>
      <c r="K166" s="326"/>
      <c r="L166" s="326"/>
      <c r="M166" s="256"/>
      <c r="N166" s="326"/>
      <c r="P166" s="326"/>
    </row>
    <row r="167" spans="1:17" ht="18" customHeight="1" x14ac:dyDescent="0.25">
      <c r="A167" s="245" t="s">
        <v>3204</v>
      </c>
      <c r="B167" s="387"/>
      <c r="C167" s="388"/>
      <c r="D167" s="387"/>
      <c r="E167" s="387"/>
      <c r="F167" s="387"/>
      <c r="G167" s="389"/>
      <c r="H167" s="389"/>
      <c r="I167" s="387"/>
      <c r="J167" s="387"/>
      <c r="K167" s="387"/>
      <c r="L167" s="387"/>
      <c r="M167" s="390"/>
      <c r="N167" s="387"/>
      <c r="O167" s="390"/>
      <c r="P167" s="387"/>
      <c r="Q167" s="390"/>
    </row>
    <row r="168" spans="1:17" ht="8.4499999999999993" customHeight="1" x14ac:dyDescent="0.25">
      <c r="A168" s="321"/>
      <c r="B168" s="326"/>
      <c r="C168" s="256"/>
      <c r="D168" s="326"/>
      <c r="E168" s="378"/>
      <c r="F168" s="326"/>
      <c r="G168" s="380"/>
      <c r="H168" s="380"/>
      <c r="I168" s="326"/>
      <c r="J168" s="326"/>
      <c r="K168" s="326"/>
      <c r="L168" s="326"/>
      <c r="M168" s="256"/>
      <c r="N168" s="326"/>
      <c r="P168" s="326"/>
    </row>
    <row r="169" spans="1:17" ht="27" customHeight="1" x14ac:dyDescent="0.25">
      <c r="A169" s="321"/>
      <c r="B169" s="326"/>
      <c r="C169" s="256"/>
      <c r="D169" s="326"/>
      <c r="E169" s="366" t="s">
        <v>3106</v>
      </c>
      <c r="F169" s="326"/>
      <c r="G169" s="366" t="s">
        <v>3107</v>
      </c>
      <c r="H169" s="368"/>
      <c r="I169" s="366" t="s">
        <v>3108</v>
      </c>
      <c r="J169" s="326"/>
      <c r="K169" s="326"/>
      <c r="L169" s="326"/>
      <c r="M169" s="256"/>
      <c r="N169" s="326"/>
      <c r="P169" s="326"/>
    </row>
    <row r="170" spans="1:17" ht="24" customHeight="1" x14ac:dyDescent="0.25">
      <c r="A170" s="361" t="s">
        <v>3205</v>
      </c>
      <c r="B170" s="326"/>
      <c r="C170" s="256"/>
      <c r="D170" s="326"/>
      <c r="E170" s="394" t="s">
        <v>3173</v>
      </c>
      <c r="F170" s="326"/>
      <c r="G170" s="380" t="s">
        <v>3158</v>
      </c>
      <c r="H170" s="380"/>
      <c r="I170" s="326" t="s">
        <v>3206</v>
      </c>
      <c r="J170" s="326"/>
      <c r="K170" s="326"/>
      <c r="L170" s="326"/>
      <c r="M170" s="256"/>
      <c r="N170" s="326"/>
      <c r="P170" s="326"/>
    </row>
    <row r="171" spans="1:17" ht="15" customHeight="1" x14ac:dyDescent="0.25">
      <c r="A171" s="321"/>
      <c r="B171" s="326"/>
      <c r="C171" s="256"/>
      <c r="D171" s="326"/>
      <c r="E171" s="378"/>
      <c r="F171" s="326"/>
      <c r="G171" s="380"/>
      <c r="H171" s="380"/>
      <c r="I171" s="326"/>
      <c r="J171" s="326"/>
      <c r="K171" s="326"/>
      <c r="L171" s="326"/>
      <c r="M171" s="256"/>
      <c r="N171" s="326"/>
      <c r="P171" s="326"/>
    </row>
    <row r="172" spans="1:17" ht="15" customHeight="1" x14ac:dyDescent="0.25">
      <c r="A172" s="256" t="s">
        <v>3207</v>
      </c>
      <c r="B172" s="326"/>
      <c r="C172" s="256"/>
      <c r="D172" s="326"/>
      <c r="E172" s="378"/>
      <c r="F172" s="326"/>
      <c r="G172" s="380" t="s">
        <v>3193</v>
      </c>
      <c r="H172" s="380"/>
      <c r="I172" s="326"/>
      <c r="J172" s="326"/>
      <c r="K172" s="326"/>
      <c r="L172" s="326"/>
      <c r="M172" s="256"/>
      <c r="N172" s="326"/>
      <c r="P172" s="326"/>
    </row>
    <row r="173" spans="1:17" ht="15" customHeight="1" x14ac:dyDescent="0.25">
      <c r="A173" s="321"/>
      <c r="B173" s="326"/>
      <c r="C173" s="256"/>
      <c r="D173" s="326"/>
      <c r="E173" s="378"/>
      <c r="F173" s="326"/>
      <c r="G173" s="380"/>
      <c r="H173" s="380"/>
      <c r="I173" s="326"/>
      <c r="J173" s="326"/>
      <c r="K173" s="326"/>
      <c r="L173" s="326"/>
      <c r="M173" s="256"/>
      <c r="N173" s="326"/>
      <c r="P173" s="326"/>
    </row>
    <row r="174" spans="1:17" ht="38.25" customHeight="1" x14ac:dyDescent="0.2">
      <c r="A174" s="606" t="s">
        <v>3208</v>
      </c>
      <c r="B174" s="606"/>
      <c r="C174" s="606"/>
      <c r="D174" s="606"/>
      <c r="E174" s="606"/>
      <c r="F174" s="606"/>
      <c r="G174" s="606"/>
      <c r="H174" s="606"/>
      <c r="I174" s="606"/>
      <c r="J174" s="606"/>
      <c r="K174" s="606"/>
      <c r="L174" s="606"/>
      <c r="M174" s="606"/>
      <c r="N174" s="364"/>
      <c r="P174" s="226"/>
    </row>
    <row r="175" spans="1:17" ht="15" customHeight="1" x14ac:dyDescent="0.25">
      <c r="A175" s="244"/>
      <c r="C175" s="223"/>
      <c r="E175" s="342"/>
      <c r="G175" s="343"/>
      <c r="H175" s="343"/>
    </row>
    <row r="176" spans="1:17" ht="15" customHeight="1" x14ac:dyDescent="0.25">
      <c r="A176" s="256" t="s">
        <v>3209</v>
      </c>
      <c r="B176" s="326"/>
      <c r="C176" s="256" t="s">
        <v>3210</v>
      </c>
      <c r="D176" s="326"/>
      <c r="E176" s="378"/>
      <c r="F176" s="326"/>
      <c r="G176" s="380"/>
      <c r="H176" s="380"/>
      <c r="I176" s="326"/>
      <c r="J176" s="326"/>
      <c r="K176" s="326"/>
      <c r="L176" s="326"/>
      <c r="M176" s="256"/>
      <c r="N176" s="326"/>
      <c r="P176" s="326"/>
    </row>
    <row r="177" spans="1:20" ht="15" customHeight="1" x14ac:dyDescent="0.25">
      <c r="A177" s="321"/>
      <c r="B177" s="326"/>
      <c r="C177" s="256"/>
      <c r="D177" s="326"/>
      <c r="E177" s="378"/>
      <c r="F177" s="326"/>
      <c r="G177" s="380"/>
      <c r="H177" s="380"/>
      <c r="I177" s="326"/>
      <c r="J177" s="326"/>
      <c r="K177" s="326"/>
      <c r="L177" s="326"/>
      <c r="M177" s="256"/>
      <c r="N177" s="326"/>
      <c r="P177" s="326"/>
    </row>
    <row r="178" spans="1:20" ht="20.25" customHeight="1" x14ac:dyDescent="0.25">
      <c r="A178" s="245" t="s">
        <v>3211</v>
      </c>
      <c r="B178" s="395"/>
      <c r="C178" s="245"/>
      <c r="D178" s="245"/>
      <c r="E178" s="245"/>
      <c r="F178" s="245"/>
      <c r="G178" s="245"/>
      <c r="H178" s="245"/>
      <c r="I178" s="245"/>
      <c r="J178" s="387"/>
      <c r="K178" s="387"/>
      <c r="L178" s="387"/>
      <c r="M178" s="390"/>
      <c r="N178" s="387"/>
      <c r="O178" s="390"/>
      <c r="P178" s="387"/>
      <c r="Q178" s="390"/>
    </row>
    <row r="179" spans="1:20" ht="13.5" customHeight="1" x14ac:dyDescent="0.25">
      <c r="A179" s="360"/>
      <c r="B179" s="396"/>
      <c r="C179" s="397"/>
      <c r="D179" s="326"/>
      <c r="E179" s="326"/>
      <c r="F179" s="326"/>
      <c r="G179" s="307"/>
      <c r="H179" s="307"/>
      <c r="I179" s="326"/>
      <c r="J179" s="326"/>
      <c r="K179" s="326"/>
      <c r="L179" s="326"/>
      <c r="M179" s="256"/>
      <c r="N179" s="326"/>
      <c r="P179" s="326"/>
    </row>
    <row r="180" spans="1:20" s="290" customFormat="1" ht="15.95" customHeight="1" x14ac:dyDescent="0.25">
      <c r="A180" s="397" t="s">
        <v>3212</v>
      </c>
      <c r="B180" s="328"/>
      <c r="C180" s="397"/>
      <c r="D180" s="328"/>
      <c r="E180" s="359"/>
      <c r="F180" s="328"/>
      <c r="G180" s="398">
        <v>25464837900</v>
      </c>
      <c r="H180" s="273"/>
      <c r="I180" s="328"/>
      <c r="J180" s="328"/>
      <c r="K180" s="399"/>
      <c r="L180" s="328"/>
      <c r="M180" s="329"/>
      <c r="N180" s="328"/>
      <c r="P180" s="328"/>
      <c r="S180" s="400"/>
    </row>
    <row r="181" spans="1:20" s="290" customFormat="1" ht="6.75" customHeight="1" x14ac:dyDescent="0.25">
      <c r="A181" s="360"/>
      <c r="B181" s="328"/>
      <c r="C181" s="397"/>
      <c r="D181" s="328"/>
      <c r="E181" s="359"/>
      <c r="F181" s="328"/>
      <c r="G181" s="328"/>
      <c r="H181" s="273"/>
      <c r="I181" s="328"/>
      <c r="J181" s="328"/>
      <c r="K181" s="328"/>
      <c r="L181" s="328"/>
      <c r="M181" s="329"/>
      <c r="N181" s="328"/>
      <c r="P181" s="328"/>
    </row>
    <row r="182" spans="1:20" s="290" customFormat="1" ht="44.25" customHeight="1" x14ac:dyDescent="0.3">
      <c r="A182" s="605" t="s">
        <v>3213</v>
      </c>
      <c r="B182" s="605"/>
      <c r="C182" s="605"/>
      <c r="D182" s="605"/>
      <c r="E182" s="605"/>
      <c r="F182" s="328"/>
      <c r="G182" s="401">
        <v>35518070902.984718</v>
      </c>
      <c r="H182" s="328"/>
      <c r="I182" s="402"/>
      <c r="J182" s="328" t="s">
        <v>3214</v>
      </c>
      <c r="K182" s="403">
        <v>37987241607.470284</v>
      </c>
      <c r="L182" s="328"/>
      <c r="M182" s="404"/>
      <c r="N182" s="328"/>
      <c r="P182" s="328"/>
      <c r="S182" s="405"/>
      <c r="T182" s="400"/>
    </row>
    <row r="183" spans="1:20" s="290" customFormat="1" ht="20.25" x14ac:dyDescent="0.3">
      <c r="A183" s="329" t="s">
        <v>3215</v>
      </c>
      <c r="B183" s="328"/>
      <c r="C183" s="273"/>
      <c r="D183" s="328"/>
      <c r="E183" s="359"/>
      <c r="F183" s="328"/>
      <c r="G183" s="406">
        <v>0</v>
      </c>
      <c r="H183" s="329"/>
      <c r="I183" s="402"/>
      <c r="J183" s="328" t="s">
        <v>3216</v>
      </c>
      <c r="K183" s="403">
        <v>35518070902.984718</v>
      </c>
      <c r="L183" s="328"/>
      <c r="M183" s="407"/>
      <c r="N183" s="328"/>
      <c r="P183" s="328"/>
      <c r="S183" s="405"/>
      <c r="T183" s="400"/>
    </row>
    <row r="184" spans="1:20" s="290" customFormat="1" ht="30" customHeight="1" x14ac:dyDescent="0.25">
      <c r="A184" s="329" t="s">
        <v>3217</v>
      </c>
      <c r="B184" s="328"/>
      <c r="C184" s="273"/>
      <c r="D184" s="328"/>
      <c r="E184" s="359"/>
      <c r="F184" s="328"/>
      <c r="G184" s="406">
        <v>0</v>
      </c>
      <c r="H184" s="408"/>
      <c r="I184" s="409" t="s">
        <v>3218</v>
      </c>
      <c r="J184" s="328"/>
      <c r="K184" s="409">
        <v>0.93500000000000005</v>
      </c>
      <c r="L184" s="328"/>
      <c r="M184" s="410"/>
      <c r="N184" s="328"/>
      <c r="P184" s="328"/>
    </row>
    <row r="185" spans="1:20" s="290" customFormat="1" ht="18" x14ac:dyDescent="0.25">
      <c r="A185" s="329" t="s">
        <v>3219</v>
      </c>
      <c r="B185" s="328"/>
      <c r="C185" s="273"/>
      <c r="D185" s="328"/>
      <c r="E185" s="359"/>
      <c r="F185" s="328"/>
      <c r="G185" s="406">
        <v>0</v>
      </c>
      <c r="H185" s="408"/>
      <c r="I185" s="409" t="s">
        <v>3220</v>
      </c>
      <c r="J185" s="328"/>
      <c r="K185" s="609">
        <v>0.95</v>
      </c>
      <c r="L185" s="328"/>
      <c r="M185" s="411"/>
      <c r="N185" s="328"/>
      <c r="P185" s="328"/>
    </row>
    <row r="186" spans="1:20" s="290" customFormat="1" ht="15" customHeight="1" x14ac:dyDescent="0.25">
      <c r="A186" s="329" t="s">
        <v>3221</v>
      </c>
      <c r="B186" s="412"/>
      <c r="C186" s="273"/>
      <c r="D186" s="412"/>
      <c r="E186" s="413"/>
      <c r="F186" s="412"/>
      <c r="G186" s="413">
        <v>0</v>
      </c>
      <c r="H186" s="408"/>
      <c r="I186" s="409" t="s">
        <v>3222</v>
      </c>
      <c r="J186" s="412"/>
      <c r="K186" s="609"/>
      <c r="L186" s="412"/>
      <c r="M186" s="414"/>
      <c r="N186" s="412"/>
      <c r="P186" s="412"/>
    </row>
    <row r="187" spans="1:20" s="290" customFormat="1" ht="18" x14ac:dyDescent="0.25">
      <c r="A187" s="329" t="s">
        <v>3223</v>
      </c>
      <c r="B187" s="273"/>
      <c r="C187" s="273"/>
      <c r="D187" s="273"/>
      <c r="E187" s="359"/>
      <c r="F187" s="415"/>
      <c r="G187" s="415">
        <v>0</v>
      </c>
      <c r="H187" s="408"/>
      <c r="I187" s="328"/>
      <c r="J187" s="328"/>
      <c r="K187" s="610"/>
      <c r="L187" s="610"/>
      <c r="M187" s="610"/>
      <c r="N187" s="328"/>
      <c r="P187" s="328"/>
    </row>
    <row r="188" spans="1:20" s="290" customFormat="1" ht="18" x14ac:dyDescent="0.25">
      <c r="A188" s="329" t="s">
        <v>3224</v>
      </c>
      <c r="B188" s="328"/>
      <c r="C188" s="408"/>
      <c r="D188" s="328"/>
      <c r="E188" s="413"/>
      <c r="F188" s="328"/>
      <c r="G188" s="413">
        <v>0</v>
      </c>
      <c r="H188" s="408"/>
      <c r="I188" s="328"/>
      <c r="J188" s="328"/>
      <c r="K188" s="328"/>
      <c r="L188" s="328"/>
      <c r="M188" s="329"/>
      <c r="N188" s="328"/>
      <c r="P188" s="328"/>
    </row>
    <row r="189" spans="1:20" s="290" customFormat="1" ht="18" customHeight="1" x14ac:dyDescent="0.25">
      <c r="A189" s="397" t="s">
        <v>3225</v>
      </c>
      <c r="B189" s="328"/>
      <c r="C189" s="397"/>
      <c r="D189" s="328"/>
      <c r="E189" s="359"/>
      <c r="F189" s="328"/>
      <c r="G189" s="398">
        <v>35518070902.984718</v>
      </c>
      <c r="H189" s="408"/>
      <c r="I189" s="328"/>
      <c r="J189" s="328"/>
      <c r="K189" s="416"/>
      <c r="L189" s="328"/>
      <c r="M189" s="329"/>
      <c r="N189" s="328"/>
      <c r="P189" s="328"/>
    </row>
    <row r="190" spans="1:20" s="290" customFormat="1" ht="18" customHeight="1" x14ac:dyDescent="0.25">
      <c r="A190" s="397"/>
      <c r="B190" s="328"/>
      <c r="C190" s="397"/>
      <c r="D190" s="328"/>
      <c r="E190" s="417"/>
      <c r="F190" s="328"/>
      <c r="G190" s="417"/>
      <c r="H190" s="408"/>
      <c r="I190" s="328"/>
      <c r="J190" s="328"/>
      <c r="K190" s="328"/>
      <c r="L190" s="328"/>
      <c r="M190" s="329"/>
      <c r="N190" s="328"/>
      <c r="P190" s="328"/>
    </row>
    <row r="191" spans="1:20" s="290" customFormat="1" ht="18" customHeight="1" x14ac:dyDescent="0.25">
      <c r="A191" s="397" t="s">
        <v>3226</v>
      </c>
      <c r="B191" s="328"/>
      <c r="C191" s="418"/>
      <c r="D191" s="328"/>
      <c r="E191" s="329"/>
      <c r="F191" s="328"/>
      <c r="G191" s="419" t="s">
        <v>3227</v>
      </c>
      <c r="H191" s="329"/>
      <c r="I191" s="328"/>
      <c r="J191" s="328"/>
      <c r="K191" s="328"/>
      <c r="L191" s="328"/>
      <c r="M191" s="420"/>
      <c r="N191" s="328"/>
      <c r="P191" s="328"/>
    </row>
    <row r="192" spans="1:20" s="290" customFormat="1" ht="18" customHeight="1" x14ac:dyDescent="0.25">
      <c r="A192" s="397"/>
      <c r="B192" s="328"/>
      <c r="C192" s="418"/>
      <c r="D192" s="328"/>
      <c r="E192" s="329"/>
      <c r="F192" s="328"/>
      <c r="G192" s="419"/>
      <c r="H192" s="329"/>
      <c r="I192" s="328"/>
      <c r="J192" s="328"/>
      <c r="K192" s="328"/>
      <c r="L192" s="328"/>
      <c r="M192" s="329"/>
      <c r="N192" s="328"/>
      <c r="P192" s="328"/>
    </row>
    <row r="193" spans="1:17" s="290" customFormat="1" ht="18" customHeight="1" x14ac:dyDescent="0.25">
      <c r="A193" s="397" t="s">
        <v>3228</v>
      </c>
      <c r="B193" s="328"/>
      <c r="C193" s="418"/>
      <c r="D193" s="328"/>
      <c r="E193" s="329"/>
      <c r="F193" s="328"/>
      <c r="G193" s="421">
        <v>1.03</v>
      </c>
      <c r="H193" s="329"/>
      <c r="I193" s="328"/>
      <c r="J193" s="328"/>
      <c r="K193" s="328"/>
      <c r="L193" s="328"/>
      <c r="M193" s="329"/>
      <c r="N193" s="328"/>
      <c r="P193" s="328"/>
    </row>
    <row r="194" spans="1:17" s="290" customFormat="1" ht="18" customHeight="1" x14ac:dyDescent="0.25">
      <c r="A194" s="397"/>
      <c r="B194" s="328"/>
      <c r="C194" s="418"/>
      <c r="D194" s="328"/>
      <c r="E194" s="329"/>
      <c r="F194" s="328"/>
      <c r="G194" s="419"/>
      <c r="H194" s="329"/>
      <c r="I194" s="422"/>
      <c r="J194" s="328"/>
      <c r="K194" s="328"/>
      <c r="L194" s="328"/>
      <c r="M194" s="329"/>
      <c r="N194" s="328"/>
      <c r="P194" s="328"/>
    </row>
    <row r="195" spans="1:17" s="290" customFormat="1" ht="18" customHeight="1" x14ac:dyDescent="0.25">
      <c r="A195" s="397" t="s">
        <v>3229</v>
      </c>
      <c r="B195" s="328"/>
      <c r="C195" s="418"/>
      <c r="D195" s="328"/>
      <c r="E195" s="329"/>
      <c r="F195" s="328"/>
      <c r="G195" s="421">
        <v>1.0695187165775402</v>
      </c>
      <c r="H195" s="329"/>
      <c r="I195" s="328"/>
      <c r="J195" s="328"/>
      <c r="K195" s="328"/>
      <c r="L195" s="328"/>
      <c r="M195" s="329"/>
      <c r="N195" s="328"/>
      <c r="P195" s="328"/>
    </row>
    <row r="196" spans="1:17" s="290" customFormat="1" ht="18" customHeight="1" x14ac:dyDescent="0.25">
      <c r="A196" s="397"/>
      <c r="B196" s="328"/>
      <c r="C196" s="418"/>
      <c r="D196" s="328"/>
      <c r="E196" s="329"/>
      <c r="F196" s="328"/>
      <c r="G196" s="419"/>
      <c r="H196" s="329"/>
      <c r="I196" s="328"/>
      <c r="J196" s="328"/>
      <c r="K196" s="328"/>
      <c r="L196" s="328"/>
      <c r="M196" s="329"/>
      <c r="N196" s="328"/>
      <c r="P196" s="328"/>
    </row>
    <row r="197" spans="1:17" ht="18" customHeight="1" x14ac:dyDescent="0.25">
      <c r="A197" s="611" t="s">
        <v>3230</v>
      </c>
      <c r="B197" s="611"/>
      <c r="C197" s="611"/>
      <c r="D197" s="611"/>
      <c r="E197" s="611"/>
      <c r="F197" s="611"/>
      <c r="G197" s="611"/>
      <c r="H197" s="611"/>
      <c r="I197" s="611"/>
      <c r="J197" s="611"/>
      <c r="K197" s="611"/>
      <c r="L197" s="611"/>
      <c r="M197" s="611"/>
      <c r="N197" s="326"/>
      <c r="P197" s="326"/>
    </row>
    <row r="198" spans="1:17" ht="35.25" customHeight="1" x14ac:dyDescent="0.2">
      <c r="A198" s="603" t="s">
        <v>3231</v>
      </c>
      <c r="B198" s="603"/>
      <c r="C198" s="603"/>
      <c r="D198" s="603"/>
      <c r="E198" s="603"/>
      <c r="F198" s="603"/>
      <c r="G198" s="603"/>
      <c r="H198" s="603"/>
      <c r="I198" s="603"/>
      <c r="J198" s="603"/>
      <c r="K198" s="603"/>
      <c r="L198" s="603"/>
      <c r="M198" s="603"/>
      <c r="N198" s="603"/>
      <c r="O198" s="603"/>
      <c r="P198" s="603"/>
    </row>
    <row r="199" spans="1:17" ht="18" x14ac:dyDescent="0.25">
      <c r="A199" s="611"/>
      <c r="B199" s="611"/>
      <c r="C199" s="611"/>
      <c r="D199" s="611"/>
      <c r="E199" s="611"/>
      <c r="F199" s="611"/>
      <c r="G199" s="611"/>
      <c r="H199" s="611"/>
      <c r="I199" s="611"/>
      <c r="J199" s="611"/>
      <c r="K199" s="611"/>
      <c r="L199" s="611"/>
      <c r="M199" s="611"/>
      <c r="N199" s="326"/>
      <c r="P199" s="326"/>
    </row>
    <row r="200" spans="1:17" ht="18" customHeight="1" x14ac:dyDescent="0.25">
      <c r="A200" s="245" t="s">
        <v>3232</v>
      </c>
      <c r="B200" s="423"/>
      <c r="C200" s="424"/>
      <c r="D200" s="423"/>
      <c r="E200" s="423"/>
      <c r="F200" s="423"/>
      <c r="G200" s="425"/>
      <c r="H200" s="425"/>
      <c r="I200" s="423"/>
      <c r="J200" s="423"/>
      <c r="K200" s="423"/>
      <c r="L200" s="423"/>
      <c r="M200" s="390"/>
      <c r="N200" s="423"/>
      <c r="O200" s="390"/>
      <c r="P200" s="423"/>
      <c r="Q200" s="390"/>
    </row>
    <row r="201" spans="1:17" ht="7.5" customHeight="1" x14ac:dyDescent="0.25">
      <c r="A201" s="426"/>
      <c r="B201" s="427"/>
      <c r="C201" s="428"/>
      <c r="D201" s="427"/>
      <c r="E201" s="428"/>
      <c r="F201" s="427"/>
      <c r="G201" s="429"/>
      <c r="H201" s="429"/>
      <c r="I201" s="427"/>
      <c r="J201" s="427"/>
      <c r="K201" s="427"/>
      <c r="L201" s="427"/>
      <c r="M201" s="426"/>
      <c r="N201" s="427"/>
      <c r="P201" s="427"/>
    </row>
    <row r="202" spans="1:17" ht="18" customHeight="1" x14ac:dyDescent="0.25">
      <c r="A202" s="426" t="s">
        <v>3233</v>
      </c>
      <c r="B202" s="427"/>
      <c r="C202" s="430"/>
      <c r="D202" s="427"/>
      <c r="E202" s="428"/>
      <c r="F202" s="427"/>
      <c r="G202" s="431">
        <v>26069647575.814751</v>
      </c>
      <c r="H202" s="431"/>
      <c r="I202" s="432"/>
      <c r="J202" s="427"/>
      <c r="K202" s="427"/>
      <c r="L202" s="427"/>
      <c r="M202" s="426"/>
      <c r="N202" s="427"/>
      <c r="P202" s="427"/>
    </row>
    <row r="203" spans="1:17" ht="18" customHeight="1" x14ac:dyDescent="0.25">
      <c r="A203" s="426"/>
      <c r="B203" s="381"/>
      <c r="C203" s="428"/>
      <c r="D203" s="381"/>
      <c r="E203" s="428"/>
      <c r="F203" s="381"/>
      <c r="G203" s="426"/>
      <c r="H203" s="429"/>
      <c r="I203" s="433"/>
      <c r="J203" s="381"/>
      <c r="K203" s="226"/>
      <c r="L203" s="381"/>
      <c r="M203" s="434"/>
      <c r="N203" s="326"/>
      <c r="P203" s="326"/>
    </row>
    <row r="204" spans="1:17" ht="61.5" customHeight="1" x14ac:dyDescent="0.25">
      <c r="A204" s="589" t="s">
        <v>3234</v>
      </c>
      <c r="B204" s="589"/>
      <c r="C204" s="589"/>
      <c r="D204" s="589"/>
      <c r="E204" s="589"/>
      <c r="F204" s="381"/>
      <c r="G204" s="435">
        <v>37301255263.415939</v>
      </c>
      <c r="H204" s="380"/>
      <c r="I204" s="436"/>
      <c r="J204" s="381" t="s">
        <v>3214</v>
      </c>
      <c r="K204" s="437">
        <v>37301255263.415939</v>
      </c>
      <c r="L204" s="381"/>
      <c r="M204" s="434"/>
      <c r="N204" s="326"/>
      <c r="P204" s="326"/>
    </row>
    <row r="205" spans="1:17" ht="18" customHeight="1" x14ac:dyDescent="0.25">
      <c r="A205" s="368" t="s">
        <v>3235</v>
      </c>
      <c r="B205" s="368"/>
      <c r="C205" s="438"/>
      <c r="D205" s="368"/>
      <c r="E205" s="439"/>
      <c r="F205" s="368"/>
      <c r="G205" s="440">
        <v>0</v>
      </c>
      <c r="H205" s="380"/>
      <c r="I205" s="436"/>
      <c r="J205" s="381" t="s">
        <v>3216</v>
      </c>
      <c r="K205" s="437">
        <v>81883305022.111313</v>
      </c>
      <c r="L205" s="368"/>
      <c r="M205" s="368"/>
      <c r="N205" s="368"/>
      <c r="P205" s="368"/>
    </row>
    <row r="206" spans="1:17" ht="18" x14ac:dyDescent="0.25">
      <c r="A206" s="441" t="s">
        <v>3236</v>
      </c>
      <c r="B206" s="427"/>
      <c r="C206" s="442"/>
      <c r="D206" s="427"/>
      <c r="E206" s="442"/>
      <c r="F206" s="427"/>
      <c r="G206" s="440">
        <v>0</v>
      </c>
      <c r="H206" s="442"/>
      <c r="I206" s="443"/>
      <c r="J206" s="427"/>
      <c r="K206" s="442"/>
      <c r="L206" s="427"/>
      <c r="M206" s="444"/>
      <c r="N206" s="427"/>
      <c r="P206" s="427"/>
    </row>
    <row r="207" spans="1:17" ht="18" customHeight="1" x14ac:dyDescent="0.25">
      <c r="A207" s="368" t="s">
        <v>3237</v>
      </c>
      <c r="B207" s="427"/>
      <c r="C207" s="438"/>
      <c r="D207" s="427"/>
      <c r="E207" s="439"/>
      <c r="F207" s="427"/>
      <c r="G207" s="440">
        <v>0</v>
      </c>
      <c r="H207" s="380"/>
      <c r="I207" s="445"/>
      <c r="J207" s="427"/>
      <c r="K207" s="445"/>
      <c r="L207" s="427"/>
      <c r="M207" s="444"/>
      <c r="N207" s="427"/>
      <c r="P207" s="427"/>
    </row>
    <row r="208" spans="1:17" ht="18" customHeight="1" x14ac:dyDescent="0.25">
      <c r="A208" s="368" t="s">
        <v>3238</v>
      </c>
      <c r="B208" s="427"/>
      <c r="C208" s="438"/>
      <c r="D208" s="427"/>
      <c r="E208" s="439"/>
      <c r="F208" s="427"/>
      <c r="G208" s="440">
        <v>0</v>
      </c>
      <c r="H208" s="380"/>
      <c r="I208" s="445"/>
      <c r="J208" s="427"/>
      <c r="K208" s="445"/>
      <c r="L208" s="427"/>
      <c r="M208" s="444"/>
      <c r="N208" s="427"/>
      <c r="P208" s="427"/>
    </row>
    <row r="209" spans="1:17" ht="18" customHeight="1" x14ac:dyDescent="0.25">
      <c r="A209" s="368" t="s">
        <v>3223</v>
      </c>
      <c r="B209" s="427"/>
      <c r="C209" s="438"/>
      <c r="D209" s="427"/>
      <c r="E209" s="439"/>
      <c r="F209" s="427"/>
      <c r="G209" s="440">
        <v>0</v>
      </c>
      <c r="H209" s="380"/>
      <c r="I209" s="445"/>
      <c r="J209" s="427"/>
      <c r="K209" s="445"/>
      <c r="L209" s="427"/>
      <c r="M209" s="444"/>
      <c r="N209" s="427"/>
      <c r="P209" s="427"/>
    </row>
    <row r="210" spans="1:17" ht="18" customHeight="1" x14ac:dyDescent="0.25">
      <c r="A210" s="446" t="s">
        <v>3239</v>
      </c>
      <c r="B210" s="427"/>
      <c r="C210" s="442"/>
      <c r="D210" s="427"/>
      <c r="E210" s="442"/>
      <c r="F210" s="427"/>
      <c r="G210" s="435">
        <v>0</v>
      </c>
      <c r="H210" s="442"/>
      <c r="I210" s="442"/>
      <c r="J210" s="427"/>
      <c r="K210" s="442"/>
      <c r="L210" s="427"/>
      <c r="M210" s="444"/>
      <c r="N210" s="427"/>
      <c r="P210" s="427"/>
    </row>
    <row r="211" spans="1:17" ht="18" customHeight="1" x14ac:dyDescent="0.25">
      <c r="A211" s="368"/>
      <c r="B211" s="381"/>
      <c r="C211" s="261"/>
      <c r="D211" s="381"/>
      <c r="E211" s="381"/>
      <c r="F211" s="381"/>
      <c r="G211" s="261"/>
      <c r="H211" s="261"/>
      <c r="I211" s="381"/>
      <c r="J211" s="381"/>
      <c r="K211" s="381"/>
      <c r="L211" s="381"/>
      <c r="M211" s="368"/>
      <c r="N211" s="326"/>
      <c r="P211" s="326"/>
    </row>
    <row r="212" spans="1:17" ht="18" customHeight="1" x14ac:dyDescent="0.25">
      <c r="A212" s="447" t="s">
        <v>3240</v>
      </c>
      <c r="B212" s="368"/>
      <c r="C212" s="368"/>
      <c r="D212" s="368"/>
      <c r="E212" s="368"/>
      <c r="F212" s="368"/>
      <c r="G212" s="448">
        <v>37301255263.415939</v>
      </c>
      <c r="H212" s="368"/>
      <c r="I212" s="368"/>
      <c r="J212" s="368"/>
      <c r="K212" s="368"/>
      <c r="L212" s="368"/>
      <c r="M212" s="368"/>
      <c r="N212" s="368"/>
      <c r="P212" s="368"/>
    </row>
    <row r="213" spans="1:17" ht="15" customHeight="1" x14ac:dyDescent="0.2">
      <c r="A213" s="364"/>
      <c r="B213" s="226"/>
      <c r="C213" s="226"/>
      <c r="D213" s="226"/>
      <c r="E213" s="226"/>
      <c r="F213" s="226"/>
      <c r="G213" s="226"/>
      <c r="H213" s="226"/>
      <c r="I213" s="226"/>
      <c r="J213" s="226"/>
      <c r="K213" s="226"/>
      <c r="L213" s="226"/>
      <c r="M213" s="226"/>
      <c r="N213" s="226"/>
      <c r="P213" s="226"/>
    </row>
    <row r="214" spans="1:17" s="290" customFormat="1" ht="18" customHeight="1" x14ac:dyDescent="0.2">
      <c r="A214" s="603" t="s">
        <v>3462</v>
      </c>
      <c r="B214" s="603"/>
      <c r="C214" s="603"/>
      <c r="D214" s="603"/>
      <c r="E214" s="603"/>
      <c r="F214" s="603"/>
      <c r="G214" s="603"/>
      <c r="H214" s="603"/>
      <c r="I214" s="603"/>
      <c r="J214" s="603"/>
      <c r="K214" s="603"/>
      <c r="L214" s="603"/>
      <c r="M214" s="603"/>
    </row>
    <row r="215" spans="1:17" ht="18" customHeight="1" x14ac:dyDescent="0.2">
      <c r="A215" s="611" t="s">
        <v>3241</v>
      </c>
      <c r="B215" s="611"/>
      <c r="C215" s="611"/>
      <c r="D215" s="611"/>
      <c r="E215" s="611"/>
      <c r="F215" s="611"/>
      <c r="G215" s="611"/>
      <c r="H215" s="611"/>
      <c r="I215" s="611"/>
      <c r="J215" s="611"/>
      <c r="K215" s="611"/>
      <c r="L215" s="611"/>
      <c r="M215" s="611"/>
      <c r="N215" s="449"/>
      <c r="O215" s="449"/>
      <c r="P215" s="226"/>
    </row>
    <row r="216" spans="1:17" ht="9.75" customHeight="1" x14ac:dyDescent="0.2">
      <c r="A216" s="364"/>
      <c r="B216" s="226"/>
      <c r="C216" s="226"/>
      <c r="D216" s="226"/>
      <c r="E216" s="226"/>
      <c r="F216" s="226"/>
      <c r="G216" s="226"/>
      <c r="H216" s="226"/>
      <c r="I216" s="226"/>
      <c r="J216" s="226"/>
      <c r="K216" s="226"/>
      <c r="L216" s="226"/>
      <c r="M216" s="226"/>
      <c r="N216" s="226"/>
      <c r="P216" s="226"/>
    </row>
    <row r="217" spans="1:17" ht="18" customHeight="1" x14ac:dyDescent="0.25">
      <c r="A217" s="245" t="s">
        <v>3242</v>
      </c>
      <c r="B217" s="248"/>
      <c r="C217" s="390"/>
      <c r="D217" s="248"/>
      <c r="E217" s="390"/>
      <c r="F217" s="248"/>
      <c r="G217" s="390"/>
      <c r="H217" s="248"/>
      <c r="I217" s="248"/>
      <c r="J217" s="248"/>
      <c r="K217" s="248"/>
      <c r="L217" s="248"/>
      <c r="M217" s="248"/>
      <c r="N217" s="248"/>
      <c r="O217" s="248"/>
      <c r="P217" s="248"/>
      <c r="Q217" s="248"/>
    </row>
    <row r="218" spans="1:17" ht="6.75" customHeight="1" x14ac:dyDescent="0.25">
      <c r="A218" s="256"/>
      <c r="B218" s="226"/>
      <c r="C218" s="256"/>
      <c r="D218" s="226"/>
      <c r="E218" s="368"/>
      <c r="F218" s="226"/>
      <c r="G218" s="368"/>
      <c r="H218" s="226"/>
      <c r="I218" s="226"/>
      <c r="J218" s="226"/>
      <c r="K218" s="226"/>
      <c r="L218" s="226"/>
      <c r="M218" s="226"/>
      <c r="N218" s="226"/>
      <c r="P218" s="226"/>
    </row>
    <row r="219" spans="1:17" ht="18" customHeight="1" x14ac:dyDescent="0.25">
      <c r="A219" s="329" t="s">
        <v>3243</v>
      </c>
      <c r="B219" s="226"/>
      <c r="C219" s="256"/>
      <c r="D219" s="226"/>
      <c r="E219" s="368"/>
      <c r="F219" s="226"/>
      <c r="G219" s="450">
        <v>27281363354</v>
      </c>
      <c r="H219" s="226"/>
      <c r="I219" s="226"/>
      <c r="J219" s="226"/>
      <c r="K219" s="226"/>
      <c r="L219" s="226"/>
      <c r="M219" s="226"/>
      <c r="N219" s="226"/>
      <c r="P219" s="226"/>
    </row>
    <row r="220" spans="1:17" ht="18" customHeight="1" x14ac:dyDescent="0.25">
      <c r="A220" s="256" t="s">
        <v>3244</v>
      </c>
      <c r="B220" s="226"/>
      <c r="C220" s="256"/>
      <c r="D220" s="226"/>
      <c r="E220" s="368"/>
      <c r="F220" s="226"/>
      <c r="G220" s="451">
        <v>10427333585.099998</v>
      </c>
      <c r="H220" s="452"/>
      <c r="I220" s="226"/>
      <c r="J220" s="226"/>
      <c r="K220" s="226"/>
      <c r="L220" s="226"/>
      <c r="M220" s="226"/>
      <c r="N220" s="226"/>
      <c r="P220" s="226"/>
    </row>
    <row r="221" spans="1:17" ht="18" customHeight="1" thickBot="1" x14ac:dyDescent="0.3">
      <c r="A221" s="447" t="s">
        <v>141</v>
      </c>
      <c r="B221" s="226"/>
      <c r="C221" s="453"/>
      <c r="D221" s="226"/>
      <c r="E221" s="368"/>
      <c r="F221" s="226"/>
      <c r="G221" s="454">
        <v>37708696939.099998</v>
      </c>
      <c r="H221" s="290"/>
      <c r="I221" s="455"/>
      <c r="J221" s="226"/>
      <c r="K221" s="226"/>
      <c r="L221" s="226"/>
      <c r="M221" s="226"/>
      <c r="N221" s="226"/>
      <c r="P221" s="226"/>
    </row>
    <row r="222" spans="1:17" ht="12" customHeight="1" thickTop="1" x14ac:dyDescent="0.2">
      <c r="A222" s="364"/>
      <c r="B222" s="226"/>
      <c r="C222" s="226"/>
      <c r="D222" s="226"/>
      <c r="E222" s="226"/>
      <c r="F222" s="226"/>
      <c r="G222" s="226"/>
      <c r="H222" s="226"/>
      <c r="I222" s="226"/>
      <c r="J222" s="226"/>
      <c r="K222" s="226"/>
      <c r="L222" s="226"/>
      <c r="M222" s="226"/>
      <c r="N222" s="226"/>
      <c r="P222" s="226"/>
    </row>
    <row r="223" spans="1:17" ht="18" customHeight="1" x14ac:dyDescent="0.25">
      <c r="A223" s="245" t="s">
        <v>3245</v>
      </c>
      <c r="B223" s="390"/>
      <c r="C223" s="390"/>
      <c r="D223" s="390"/>
      <c r="E223" s="390"/>
      <c r="F223" s="390"/>
      <c r="G223" s="390"/>
      <c r="H223" s="390"/>
      <c r="I223" s="390"/>
      <c r="J223" s="390"/>
      <c r="K223" s="390"/>
      <c r="L223" s="390"/>
      <c r="M223" s="390"/>
      <c r="N223" s="390"/>
      <c r="O223" s="390"/>
      <c r="P223" s="390"/>
      <c r="Q223" s="390"/>
    </row>
    <row r="224" spans="1:17" ht="8.25" customHeight="1" x14ac:dyDescent="0.25">
      <c r="A224" s="368"/>
      <c r="B224" s="368"/>
      <c r="C224" s="368"/>
      <c r="D224" s="368"/>
      <c r="E224" s="368"/>
      <c r="F224" s="368"/>
      <c r="G224" s="368"/>
      <c r="H224" s="368"/>
      <c r="I224" s="368"/>
      <c r="J224" s="368"/>
      <c r="K224" s="368"/>
      <c r="L224" s="368"/>
      <c r="M224" s="368"/>
      <c r="N224" s="368"/>
      <c r="P224" s="368"/>
    </row>
    <row r="225" spans="1:25" ht="22.15" customHeight="1" x14ac:dyDescent="0.25">
      <c r="A225" s="382" t="s">
        <v>3246</v>
      </c>
      <c r="B225" s="368"/>
      <c r="C225" s="368"/>
      <c r="D225" s="368"/>
      <c r="E225" s="456" t="s">
        <v>3247</v>
      </c>
      <c r="F225" s="368"/>
      <c r="G225" s="456" t="s">
        <v>3248</v>
      </c>
      <c r="H225" s="457"/>
      <c r="I225" s="457"/>
      <c r="J225" s="368"/>
      <c r="K225" s="368"/>
      <c r="L225" s="368"/>
      <c r="M225" s="368"/>
      <c r="N225" s="368"/>
      <c r="P225" s="368"/>
    </row>
    <row r="226" spans="1:25" ht="22.5" customHeight="1" x14ac:dyDescent="0.25">
      <c r="A226" s="458">
        <f>I6</f>
        <v>45535</v>
      </c>
      <c r="B226" s="368"/>
      <c r="C226" s="368"/>
      <c r="D226" s="368"/>
      <c r="E226" s="451">
        <v>24930.05333333333</v>
      </c>
      <c r="F226" s="368"/>
      <c r="G226" s="459">
        <v>7.8619437071922353E-6</v>
      </c>
      <c r="H226" s="368"/>
      <c r="I226" s="368"/>
      <c r="J226" s="368"/>
      <c r="K226" s="368"/>
      <c r="L226" s="368"/>
      <c r="M226" s="368"/>
      <c r="N226" s="368"/>
      <c r="P226" s="368"/>
    </row>
    <row r="227" spans="1:25" ht="10.15" customHeight="1" x14ac:dyDescent="0.25">
      <c r="A227" s="368"/>
      <c r="B227" s="368"/>
      <c r="C227" s="368"/>
      <c r="D227" s="368"/>
      <c r="E227" s="368"/>
      <c r="F227" s="368"/>
      <c r="G227" s="368"/>
      <c r="H227" s="368"/>
      <c r="I227" s="368"/>
      <c r="J227" s="368"/>
      <c r="K227" s="368"/>
      <c r="L227" s="368"/>
      <c r="M227" s="368"/>
      <c r="N227" s="368"/>
      <c r="P227" s="368"/>
    </row>
    <row r="228" spans="1:25" ht="18" customHeight="1" x14ac:dyDescent="0.25">
      <c r="A228" s="245" t="s">
        <v>3249</v>
      </c>
      <c r="B228" s="390"/>
      <c r="C228" s="390"/>
      <c r="D228" s="390"/>
      <c r="E228" s="390"/>
      <c r="F228" s="390"/>
      <c r="G228" s="390"/>
      <c r="H228" s="390"/>
      <c r="I228" s="390"/>
      <c r="J228" s="390"/>
      <c r="K228" s="390"/>
      <c r="L228" s="390"/>
      <c r="M228" s="390"/>
      <c r="N228" s="390"/>
      <c r="O228" s="390"/>
      <c r="P228" s="390"/>
      <c r="Q228" s="390"/>
    </row>
    <row r="229" spans="1:25" ht="6.75" customHeight="1" x14ac:dyDescent="0.25">
      <c r="A229" s="368"/>
      <c r="B229" s="368"/>
      <c r="C229" s="368"/>
      <c r="D229" s="368"/>
      <c r="E229" s="368"/>
      <c r="F229" s="368"/>
      <c r="G229" s="368"/>
      <c r="H229" s="368"/>
      <c r="I229" s="368"/>
      <c r="J229" s="368"/>
      <c r="K229" s="368"/>
      <c r="L229" s="368"/>
      <c r="M229" s="368"/>
      <c r="N229" s="368"/>
      <c r="P229" s="368"/>
    </row>
    <row r="230" spans="1:25" ht="18" customHeight="1" x14ac:dyDescent="0.25">
      <c r="A230" s="368"/>
      <c r="B230" s="368"/>
      <c r="C230" s="368"/>
      <c r="D230" s="368"/>
      <c r="E230" s="460" t="s">
        <v>3250</v>
      </c>
      <c r="F230" s="261"/>
      <c r="G230" s="461" t="s">
        <v>3251</v>
      </c>
      <c r="H230" s="368"/>
      <c r="I230" s="368"/>
      <c r="J230" s="368"/>
      <c r="K230" s="368"/>
      <c r="L230" s="368"/>
      <c r="M230" s="368"/>
      <c r="N230" s="368"/>
      <c r="P230" s="368"/>
    </row>
    <row r="231" spans="1:25" ht="24" customHeight="1" x14ac:dyDescent="0.25">
      <c r="A231" s="354" t="s">
        <v>3252</v>
      </c>
      <c r="B231" s="329"/>
      <c r="C231" s="329"/>
      <c r="D231" s="329"/>
      <c r="E231" s="368"/>
      <c r="F231" s="329"/>
      <c r="G231" s="329"/>
      <c r="H231" s="368"/>
      <c r="I231" s="368"/>
      <c r="J231" s="368"/>
      <c r="K231" s="368"/>
      <c r="L231" s="368"/>
      <c r="M231" s="368"/>
      <c r="N231" s="368"/>
      <c r="P231" s="368"/>
    </row>
    <row r="232" spans="1:25" ht="18" customHeight="1" x14ac:dyDescent="0.25">
      <c r="A232" s="329" t="s">
        <v>3253</v>
      </c>
      <c r="B232" s="329"/>
      <c r="C232" s="329"/>
      <c r="D232" s="329"/>
      <c r="E232" s="462">
        <v>524971914.8900001</v>
      </c>
      <c r="F232" s="290"/>
      <c r="G232" s="451">
        <v>518373065.63</v>
      </c>
      <c r="H232" s="368"/>
      <c r="I232" s="463"/>
      <c r="J232" s="368"/>
      <c r="K232" s="464"/>
      <c r="L232" s="368"/>
      <c r="M232" s="368"/>
      <c r="N232" s="368"/>
      <c r="P232" s="368"/>
    </row>
    <row r="233" spans="1:25" ht="18" customHeight="1" x14ac:dyDescent="0.25">
      <c r="A233" s="329" t="s">
        <v>3254</v>
      </c>
      <c r="B233" s="329"/>
      <c r="C233" s="329"/>
      <c r="D233" s="329"/>
      <c r="E233" s="465">
        <v>0</v>
      </c>
      <c r="F233" s="329"/>
      <c r="G233" s="451">
        <v>0</v>
      </c>
      <c r="H233" s="368"/>
      <c r="I233" s="463"/>
      <c r="J233" s="368"/>
      <c r="K233" s="464"/>
      <c r="L233" s="368"/>
      <c r="M233" s="466"/>
      <c r="N233" s="368"/>
      <c r="P233" s="368"/>
    </row>
    <row r="234" spans="1:25" ht="18" customHeight="1" x14ac:dyDescent="0.25">
      <c r="A234" s="329" t="s">
        <v>3255</v>
      </c>
      <c r="B234" s="329"/>
      <c r="C234" s="329"/>
      <c r="D234" s="329"/>
      <c r="E234" s="462">
        <v>109607402.69572333</v>
      </c>
      <c r="F234" s="329"/>
      <c r="G234" s="451">
        <v>171583427.00837809</v>
      </c>
      <c r="H234" s="368"/>
      <c r="I234" s="368"/>
      <c r="J234" s="368"/>
      <c r="K234" s="464"/>
      <c r="L234" s="368"/>
      <c r="M234" s="368"/>
      <c r="N234" s="368"/>
      <c r="P234" s="368"/>
      <c r="Y234" s="227"/>
    </row>
    <row r="235" spans="1:25" ht="18" customHeight="1" x14ac:dyDescent="0.25">
      <c r="A235" s="329" t="s">
        <v>3256</v>
      </c>
      <c r="B235" s="329"/>
      <c r="C235" s="329"/>
      <c r="D235" s="329"/>
      <c r="E235" s="467">
        <v>74358413.209999993</v>
      </c>
      <c r="F235" s="329"/>
      <c r="G235" s="451">
        <v>83658780.819999993</v>
      </c>
      <c r="H235" s="368"/>
      <c r="I235" s="368"/>
      <c r="J235" s="368"/>
      <c r="K235" s="464"/>
      <c r="L235" s="368"/>
      <c r="M235" s="368"/>
      <c r="N235" s="368"/>
      <c r="P235" s="368"/>
    </row>
    <row r="236" spans="1:25" ht="18" customHeight="1" x14ac:dyDescent="0.25">
      <c r="A236" s="329" t="s">
        <v>3257</v>
      </c>
      <c r="B236" s="329"/>
      <c r="C236" s="329"/>
      <c r="D236" s="329"/>
      <c r="E236" s="465">
        <v>0</v>
      </c>
      <c r="F236" s="329"/>
      <c r="G236" s="451">
        <v>0</v>
      </c>
      <c r="H236" s="368"/>
      <c r="I236" s="368"/>
      <c r="J236" s="368"/>
      <c r="K236" s="464"/>
      <c r="L236" s="368"/>
      <c r="M236" s="368"/>
      <c r="N236" s="368"/>
      <c r="P236" s="368"/>
    </row>
    <row r="237" spans="1:25" ht="18" customHeight="1" x14ac:dyDescent="0.25">
      <c r="A237" s="329" t="s">
        <v>3258</v>
      </c>
      <c r="B237" s="329"/>
      <c r="C237" s="329"/>
      <c r="D237" s="329"/>
      <c r="E237" s="465">
        <v>0</v>
      </c>
      <c r="F237" s="329"/>
      <c r="G237" s="451">
        <v>0</v>
      </c>
      <c r="H237" s="368"/>
      <c r="I237" s="368"/>
      <c r="J237" s="368"/>
      <c r="K237" s="464"/>
      <c r="L237" s="368"/>
      <c r="M237" s="368"/>
      <c r="N237" s="368"/>
      <c r="P237" s="368"/>
    </row>
    <row r="238" spans="1:25" ht="18" customHeight="1" x14ac:dyDescent="0.25">
      <c r="A238" s="329" t="s">
        <v>3259</v>
      </c>
      <c r="B238" s="329"/>
      <c r="C238" s="329"/>
      <c r="D238" s="329"/>
      <c r="E238" s="465">
        <v>0</v>
      </c>
      <c r="F238" s="329"/>
      <c r="G238" s="451">
        <v>0</v>
      </c>
      <c r="H238" s="368"/>
      <c r="I238" s="368"/>
      <c r="J238" s="368"/>
      <c r="K238" s="464"/>
      <c r="L238" s="368"/>
      <c r="M238" s="368"/>
      <c r="N238" s="368"/>
      <c r="P238" s="368"/>
    </row>
    <row r="239" spans="1:25" ht="24" customHeight="1" x14ac:dyDescent="0.25">
      <c r="A239" s="354" t="s">
        <v>3260</v>
      </c>
      <c r="B239" s="329"/>
      <c r="C239" s="329"/>
      <c r="D239" s="329"/>
      <c r="E239" s="465"/>
      <c r="F239" s="329"/>
      <c r="G239" s="468"/>
      <c r="H239" s="368"/>
      <c r="I239" s="368"/>
      <c r="J239" s="368"/>
      <c r="K239" s="464"/>
      <c r="L239" s="368"/>
      <c r="M239" s="368"/>
      <c r="N239" s="368"/>
      <c r="P239" s="368"/>
    </row>
    <row r="240" spans="1:25" ht="18" customHeight="1" x14ac:dyDescent="0.25">
      <c r="A240" s="329" t="s">
        <v>3261</v>
      </c>
      <c r="B240" s="329"/>
      <c r="C240" s="329"/>
      <c r="D240" s="329"/>
      <c r="E240" s="465">
        <v>0</v>
      </c>
      <c r="F240" s="329"/>
      <c r="G240" s="451">
        <v>0</v>
      </c>
      <c r="H240" s="368"/>
      <c r="I240" s="368"/>
      <c r="J240" s="368"/>
      <c r="K240" s="464"/>
      <c r="L240" s="368"/>
      <c r="M240" s="368"/>
      <c r="N240" s="368"/>
      <c r="P240" s="368"/>
    </row>
    <row r="241" spans="1:17" ht="18" customHeight="1" x14ac:dyDescent="0.25">
      <c r="A241" s="329" t="s">
        <v>3262</v>
      </c>
      <c r="B241" s="329"/>
      <c r="C241" s="329"/>
      <c r="D241" s="329"/>
      <c r="E241" s="467">
        <v>-141139107.38999999</v>
      </c>
      <c r="F241" s="329"/>
      <c r="G241" s="469">
        <v>-145948978.34999999</v>
      </c>
      <c r="H241" s="368"/>
      <c r="I241" s="368"/>
      <c r="J241" s="368"/>
      <c r="K241" s="464"/>
      <c r="L241" s="368"/>
      <c r="M241" s="368"/>
      <c r="N241" s="368"/>
      <c r="P241" s="368"/>
    </row>
    <row r="242" spans="1:17" ht="18" customHeight="1" x14ac:dyDescent="0.25">
      <c r="A242" s="329" t="s">
        <v>3263</v>
      </c>
      <c r="B242" s="329"/>
      <c r="C242" s="329"/>
      <c r="D242" s="329"/>
      <c r="E242" s="467">
        <v>-524971914.8900001</v>
      </c>
      <c r="F242" s="470" t="s">
        <v>3264</v>
      </c>
      <c r="G242" s="469">
        <v>-518373065.63</v>
      </c>
      <c r="H242" s="368"/>
      <c r="I242" s="453"/>
      <c r="J242" s="368"/>
      <c r="K242" s="464"/>
      <c r="L242" s="368"/>
      <c r="M242" s="368"/>
      <c r="N242" s="368"/>
      <c r="P242" s="368"/>
    </row>
    <row r="243" spans="1:17" ht="18" customHeight="1" x14ac:dyDescent="0.25">
      <c r="A243" s="329" t="s">
        <v>3265</v>
      </c>
      <c r="B243" s="329"/>
      <c r="C243" s="329"/>
      <c r="D243" s="329"/>
      <c r="E243" s="465">
        <v>0</v>
      </c>
      <c r="F243" s="470"/>
      <c r="G243" s="451">
        <v>0</v>
      </c>
      <c r="H243" s="368"/>
      <c r="I243" s="453"/>
      <c r="J243" s="368"/>
      <c r="K243" s="464"/>
      <c r="L243" s="368"/>
      <c r="M243" s="368"/>
      <c r="N243" s="368"/>
      <c r="P243" s="368"/>
    </row>
    <row r="244" spans="1:17" ht="18" customHeight="1" x14ac:dyDescent="0.25">
      <c r="A244" s="329" t="s">
        <v>3266</v>
      </c>
      <c r="B244" s="329"/>
      <c r="C244" s="329"/>
      <c r="D244" s="329"/>
      <c r="E244" s="465">
        <v>0</v>
      </c>
      <c r="F244" s="329"/>
      <c r="G244" s="451">
        <v>0</v>
      </c>
      <c r="H244" s="368"/>
      <c r="I244" s="453"/>
      <c r="J244" s="368"/>
      <c r="K244" s="464"/>
      <c r="L244" s="368"/>
      <c r="M244" s="368"/>
      <c r="N244" s="368"/>
      <c r="P244" s="368"/>
    </row>
    <row r="245" spans="1:17" ht="18" customHeight="1" x14ac:dyDescent="0.25">
      <c r="A245" s="329" t="s">
        <v>3267</v>
      </c>
      <c r="B245" s="329"/>
      <c r="C245" s="329"/>
      <c r="D245" s="329"/>
      <c r="E245" s="467">
        <v>-97.78</v>
      </c>
      <c r="F245" s="329"/>
      <c r="G245" s="469">
        <v>-9241.15</v>
      </c>
      <c r="H245" s="368"/>
      <c r="I245" s="368"/>
      <c r="J245" s="368"/>
      <c r="K245" s="464"/>
      <c r="L245" s="368"/>
      <c r="M245" s="368"/>
      <c r="N245" s="368"/>
      <c r="P245" s="368"/>
    </row>
    <row r="246" spans="1:17" ht="18" customHeight="1" x14ac:dyDescent="0.25">
      <c r="A246" s="329" t="s">
        <v>3268</v>
      </c>
      <c r="B246" s="329"/>
      <c r="C246" s="329"/>
      <c r="D246" s="329"/>
      <c r="E246" s="465">
        <v>0</v>
      </c>
      <c r="F246" s="329"/>
      <c r="G246" s="451">
        <v>0</v>
      </c>
      <c r="H246" s="368"/>
      <c r="I246" s="368"/>
      <c r="J246" s="368"/>
      <c r="K246" s="464"/>
      <c r="L246" s="368"/>
      <c r="M246" s="368"/>
      <c r="N246" s="368"/>
      <c r="P246" s="368"/>
    </row>
    <row r="247" spans="1:17" ht="18" customHeight="1" thickBot="1" x14ac:dyDescent="0.3">
      <c r="A247" s="329" t="s">
        <v>3269</v>
      </c>
      <c r="B247" s="329"/>
      <c r="C247" s="329"/>
      <c r="D247" s="329"/>
      <c r="E247" s="471">
        <v>42826610.735723346</v>
      </c>
      <c r="F247" s="329"/>
      <c r="G247" s="472">
        <v>109283988.32837805</v>
      </c>
      <c r="H247" s="368"/>
      <c r="I247" s="368"/>
      <c r="J247" s="368"/>
      <c r="K247" s="368"/>
      <c r="L247" s="368"/>
      <c r="M247" s="368"/>
      <c r="N247" s="368"/>
      <c r="P247" s="368"/>
    </row>
    <row r="248" spans="1:17" ht="18" customHeight="1" thickTop="1" x14ac:dyDescent="0.25">
      <c r="A248" s="329"/>
      <c r="B248" s="329"/>
      <c r="C248" s="329"/>
      <c r="D248" s="329"/>
      <c r="E248" s="473"/>
      <c r="F248" s="329"/>
      <c r="G248" s="469"/>
      <c r="H248" s="368"/>
      <c r="I248" s="368"/>
      <c r="J248" s="368"/>
      <c r="K248" s="368"/>
      <c r="L248" s="368"/>
      <c r="M248" s="368"/>
      <c r="N248" s="368"/>
      <c r="P248" s="368"/>
    </row>
    <row r="249" spans="1:17" ht="21" customHeight="1" x14ac:dyDescent="0.25">
      <c r="A249" s="319" t="s">
        <v>3463</v>
      </c>
      <c r="B249" s="319"/>
      <c r="C249" s="319"/>
      <c r="D249" s="319"/>
      <c r="E249" s="319"/>
      <c r="F249" s="319"/>
      <c r="G249" s="319"/>
      <c r="H249" s="474"/>
      <c r="I249" s="474"/>
      <c r="J249" s="474"/>
      <c r="K249" s="474"/>
      <c r="L249" s="474"/>
      <c r="M249" s="474"/>
      <c r="N249" s="368"/>
      <c r="P249" s="368"/>
    </row>
    <row r="250" spans="1:17" ht="18" customHeight="1" x14ac:dyDescent="0.25">
      <c r="A250" s="611"/>
      <c r="B250" s="611"/>
      <c r="C250" s="611"/>
      <c r="D250" s="611"/>
      <c r="E250" s="611"/>
      <c r="F250" s="611"/>
      <c r="G250" s="611"/>
      <c r="H250" s="611"/>
      <c r="I250" s="611"/>
      <c r="J250" s="611"/>
      <c r="K250" s="611"/>
      <c r="L250" s="611"/>
      <c r="M250" s="611"/>
      <c r="N250" s="368"/>
      <c r="P250" s="368"/>
    </row>
    <row r="251" spans="1:17" ht="18" x14ac:dyDescent="0.25">
      <c r="A251" s="245" t="s">
        <v>3270</v>
      </c>
      <c r="B251" s="475"/>
      <c r="C251" s="476"/>
      <c r="D251" s="475"/>
      <c r="E251" s="475"/>
      <c r="F251" s="475"/>
      <c r="G251" s="476"/>
      <c r="H251" s="476"/>
      <c r="I251" s="475"/>
      <c r="J251" s="475"/>
      <c r="K251" s="475"/>
      <c r="L251" s="475"/>
      <c r="M251" s="390"/>
      <c r="N251" s="475"/>
      <c r="O251" s="390"/>
      <c r="P251" s="475"/>
      <c r="Q251" s="390"/>
    </row>
    <row r="252" spans="1:17" ht="18" customHeight="1" x14ac:dyDescent="0.25">
      <c r="A252" s="368" t="s">
        <v>3271</v>
      </c>
      <c r="B252" s="477"/>
      <c r="C252" s="478"/>
      <c r="D252" s="477"/>
      <c r="E252" s="479"/>
      <c r="F252" s="479"/>
      <c r="G252" s="273" t="s">
        <v>131</v>
      </c>
      <c r="H252" s="478"/>
      <c r="I252" s="477"/>
      <c r="J252" s="477"/>
      <c r="K252" s="477"/>
      <c r="L252" s="477"/>
      <c r="M252" s="368"/>
      <c r="N252" s="477"/>
      <c r="P252" s="477"/>
    </row>
    <row r="253" spans="1:17" ht="18" customHeight="1" x14ac:dyDescent="0.25">
      <c r="A253" s="329" t="s">
        <v>3272</v>
      </c>
      <c r="B253" s="477"/>
      <c r="C253" s="329"/>
      <c r="D253" s="477"/>
      <c r="E253" s="272"/>
      <c r="F253" s="479"/>
      <c r="G253" s="480">
        <v>38570894677.279701</v>
      </c>
      <c r="H253" s="418"/>
      <c r="I253" s="328"/>
      <c r="J253" s="477"/>
      <c r="K253" s="477"/>
      <c r="L253" s="477"/>
      <c r="M253" s="256"/>
      <c r="N253" s="477"/>
      <c r="P253" s="477"/>
    </row>
    <row r="254" spans="1:17" ht="18" customHeight="1" x14ac:dyDescent="0.25">
      <c r="A254" s="256" t="s">
        <v>3273</v>
      </c>
      <c r="B254" s="326"/>
      <c r="C254" s="481"/>
      <c r="D254" s="326"/>
      <c r="E254" s="480"/>
      <c r="F254" s="328"/>
      <c r="G254" s="480">
        <v>38051740274.650261</v>
      </c>
      <c r="H254" s="273"/>
      <c r="I254" s="399"/>
      <c r="J254" s="326"/>
      <c r="K254" s="326"/>
      <c r="L254" s="326"/>
      <c r="M254" s="256"/>
      <c r="N254" s="326"/>
      <c r="P254" s="326"/>
    </row>
    <row r="255" spans="1:17" ht="18" customHeight="1" x14ac:dyDescent="0.25">
      <c r="A255" s="329" t="s">
        <v>3274</v>
      </c>
      <c r="B255" s="326"/>
      <c r="C255" s="482"/>
      <c r="D255" s="326"/>
      <c r="E255" s="608">
        <v>120748</v>
      </c>
      <c r="F255" s="608"/>
      <c r="G255" s="608"/>
      <c r="H255" s="273"/>
      <c r="I255" s="328"/>
      <c r="J255" s="326"/>
      <c r="K255" s="326"/>
      <c r="L255" s="326"/>
      <c r="M255" s="256"/>
      <c r="N255" s="326"/>
      <c r="P255" s="326"/>
    </row>
    <row r="256" spans="1:17" ht="18" customHeight="1" x14ac:dyDescent="0.25">
      <c r="A256" s="329" t="s">
        <v>3275</v>
      </c>
      <c r="B256" s="326"/>
      <c r="C256" s="483"/>
      <c r="D256" s="326"/>
      <c r="E256" s="480"/>
      <c r="F256" s="328"/>
      <c r="G256" s="480">
        <v>315133.50345057691</v>
      </c>
      <c r="H256" s="273"/>
      <c r="I256" s="328"/>
      <c r="J256" s="326"/>
      <c r="K256" s="326"/>
      <c r="L256" s="326"/>
      <c r="M256" s="256"/>
      <c r="N256" s="326"/>
      <c r="P256" s="326"/>
    </row>
    <row r="257" spans="1:17" ht="18" customHeight="1" x14ac:dyDescent="0.25">
      <c r="A257" s="484" t="s">
        <v>3276</v>
      </c>
      <c r="B257" s="326"/>
      <c r="C257" s="482"/>
      <c r="D257" s="326"/>
      <c r="E257" s="413"/>
      <c r="F257" s="328"/>
      <c r="G257" s="413">
        <v>119586</v>
      </c>
      <c r="H257" s="273"/>
      <c r="I257" s="482"/>
      <c r="J257" s="326"/>
      <c r="K257" s="326"/>
      <c r="L257" s="326"/>
      <c r="M257" s="256"/>
      <c r="N257" s="326"/>
      <c r="P257" s="326"/>
    </row>
    <row r="258" spans="1:17" ht="18" customHeight="1" x14ac:dyDescent="0.25">
      <c r="A258" s="329" t="s">
        <v>3277</v>
      </c>
      <c r="B258" s="326"/>
      <c r="C258" s="482"/>
      <c r="D258" s="326"/>
      <c r="E258" s="608">
        <v>120748</v>
      </c>
      <c r="F258" s="608"/>
      <c r="G258" s="608"/>
      <c r="H258" s="273"/>
      <c r="I258" s="399"/>
      <c r="J258" s="326"/>
      <c r="K258" s="326"/>
      <c r="L258" s="326"/>
      <c r="M258" s="256"/>
      <c r="N258" s="326"/>
      <c r="P258" s="326"/>
    </row>
    <row r="259" spans="1:17" ht="19.5" customHeight="1" x14ac:dyDescent="0.25">
      <c r="A259" s="329"/>
      <c r="B259" s="326"/>
      <c r="C259" s="482"/>
      <c r="D259" s="326"/>
      <c r="E259" s="413"/>
      <c r="F259" s="328"/>
      <c r="G259" s="485" t="s">
        <v>3278</v>
      </c>
      <c r="H259" s="334"/>
      <c r="I259" s="485" t="s">
        <v>3279</v>
      </c>
      <c r="J259" s="326"/>
      <c r="K259" s="326"/>
      <c r="L259" s="326"/>
      <c r="M259" s="256"/>
      <c r="N259" s="326"/>
      <c r="P259" s="326"/>
    </row>
    <row r="260" spans="1:17" ht="18" customHeight="1" x14ac:dyDescent="0.25">
      <c r="A260" s="256" t="s">
        <v>3280</v>
      </c>
      <c r="B260" s="326"/>
      <c r="C260" s="486"/>
      <c r="D260" s="326"/>
      <c r="E260" s="328"/>
      <c r="F260" s="328"/>
      <c r="G260" s="487">
        <v>0.59548478250773429</v>
      </c>
      <c r="H260" s="273"/>
      <c r="I260" s="487">
        <v>0.46684701531738582</v>
      </c>
      <c r="J260" s="326"/>
      <c r="K260" s="326"/>
      <c r="L260" s="326"/>
      <c r="M260" s="256"/>
      <c r="N260" s="326"/>
      <c r="P260" s="326"/>
    </row>
    <row r="261" spans="1:17" ht="18" customHeight="1" x14ac:dyDescent="0.25">
      <c r="A261" s="256" t="s">
        <v>3281</v>
      </c>
      <c r="B261" s="326"/>
      <c r="C261" s="486"/>
      <c r="D261" s="326"/>
      <c r="E261" s="328"/>
      <c r="F261" s="328"/>
      <c r="G261" s="487">
        <v>0.69350227769993711</v>
      </c>
      <c r="H261" s="273"/>
      <c r="I261" s="487">
        <v>0.53384655208162302</v>
      </c>
      <c r="J261" s="326"/>
      <c r="K261" s="326"/>
      <c r="L261" s="326"/>
      <c r="M261" s="256"/>
      <c r="N261" s="326"/>
      <c r="P261" s="326"/>
    </row>
    <row r="262" spans="1:17" ht="18" customHeight="1" x14ac:dyDescent="0.25">
      <c r="A262" s="256" t="s">
        <v>3282</v>
      </c>
      <c r="B262" s="326"/>
      <c r="C262" s="486"/>
      <c r="D262" s="326"/>
      <c r="E262" s="328"/>
      <c r="F262" s="328"/>
      <c r="G262" s="487">
        <v>0.69350227769993711</v>
      </c>
      <c r="H262" s="273"/>
      <c r="I262" s="487"/>
      <c r="J262" s="326"/>
      <c r="K262" s="326"/>
      <c r="L262" s="326"/>
      <c r="M262" s="256"/>
      <c r="N262" s="326"/>
      <c r="P262" s="326"/>
    </row>
    <row r="263" spans="1:17" ht="18" x14ac:dyDescent="0.25">
      <c r="A263" s="256" t="s">
        <v>3283</v>
      </c>
      <c r="B263" s="326"/>
      <c r="C263" s="488"/>
      <c r="D263" s="326"/>
      <c r="E263" s="328"/>
      <c r="F263" s="328"/>
      <c r="G263" s="489">
        <v>31.403351174067112</v>
      </c>
      <c r="H263" s="272" t="s">
        <v>3284</v>
      </c>
      <c r="I263" s="328"/>
      <c r="J263" s="326"/>
      <c r="K263" s="326"/>
      <c r="L263" s="326"/>
      <c r="M263" s="256"/>
      <c r="N263" s="326"/>
      <c r="P263" s="326"/>
    </row>
    <row r="264" spans="1:17" ht="18" customHeight="1" x14ac:dyDescent="0.25">
      <c r="A264" s="256" t="s">
        <v>3285</v>
      </c>
      <c r="B264" s="326"/>
      <c r="C264" s="486"/>
      <c r="D264" s="326"/>
      <c r="E264" s="328"/>
      <c r="F264" s="328"/>
      <c r="G264" s="487">
        <v>4.1677378239755772E-2</v>
      </c>
      <c r="H264" s="273"/>
      <c r="I264" s="328"/>
      <c r="J264" s="326"/>
      <c r="K264" s="326"/>
      <c r="L264" s="326"/>
      <c r="M264" s="256"/>
      <c r="N264" s="326"/>
      <c r="P264" s="326"/>
    </row>
    <row r="265" spans="1:17" ht="18" x14ac:dyDescent="0.25">
      <c r="A265" s="256" t="s">
        <v>3286</v>
      </c>
      <c r="B265" s="326"/>
      <c r="C265" s="490"/>
      <c r="D265" s="326"/>
      <c r="E265" s="328"/>
      <c r="F265" s="328"/>
      <c r="G265" s="489">
        <v>52.92</v>
      </c>
      <c r="H265" s="272" t="s">
        <v>3284</v>
      </c>
      <c r="I265" s="328"/>
      <c r="J265" s="326"/>
      <c r="K265" s="326"/>
      <c r="L265" s="326"/>
      <c r="M265" s="256"/>
      <c r="N265" s="326"/>
      <c r="P265" s="326"/>
    </row>
    <row r="266" spans="1:17" ht="18" x14ac:dyDescent="0.25">
      <c r="A266" s="256" t="s">
        <v>3287</v>
      </c>
      <c r="B266" s="326"/>
      <c r="C266" s="491"/>
      <c r="D266" s="326"/>
      <c r="E266" s="328"/>
      <c r="F266" s="328"/>
      <c r="G266" s="489">
        <v>21.51664882593289</v>
      </c>
      <c r="H266" s="272" t="s">
        <v>3284</v>
      </c>
      <c r="I266" s="328"/>
      <c r="J266" s="326"/>
      <c r="K266" s="326"/>
      <c r="L266" s="326"/>
      <c r="M266" s="256"/>
      <c r="N266" s="326"/>
      <c r="P266" s="326"/>
    </row>
    <row r="267" spans="1:17" ht="18" x14ac:dyDescent="0.25">
      <c r="A267" s="256" t="s">
        <v>3288</v>
      </c>
      <c r="B267" s="326"/>
      <c r="C267" s="307"/>
      <c r="D267" s="326"/>
      <c r="E267" s="359"/>
      <c r="F267" s="328"/>
      <c r="G267" s="402" t="s">
        <v>3210</v>
      </c>
      <c r="H267" s="273"/>
      <c r="I267" s="328"/>
      <c r="J267" s="326"/>
      <c r="K267" s="326"/>
      <c r="L267" s="326"/>
      <c r="M267" s="256"/>
      <c r="N267" s="326"/>
      <c r="P267" s="326"/>
    </row>
    <row r="268" spans="1:17" ht="18" x14ac:dyDescent="0.25">
      <c r="A268" s="256"/>
      <c r="B268" s="326"/>
      <c r="C268" s="307"/>
      <c r="D268" s="326"/>
      <c r="E268" s="359"/>
      <c r="F268" s="328"/>
      <c r="G268" s="402"/>
      <c r="H268" s="273"/>
      <c r="I268" s="328"/>
      <c r="J268" s="326"/>
      <c r="K268" s="326"/>
      <c r="L268" s="326"/>
      <c r="M268" s="256"/>
      <c r="N268" s="326"/>
      <c r="P268" s="326"/>
    </row>
    <row r="269" spans="1:17" ht="18" x14ac:dyDescent="0.25">
      <c r="A269" s="611" t="s">
        <v>3289</v>
      </c>
      <c r="B269" s="611"/>
      <c r="C269" s="611"/>
      <c r="D269" s="611"/>
      <c r="E269" s="611"/>
      <c r="F269" s="611"/>
      <c r="G269" s="611"/>
      <c r="H269" s="611"/>
      <c r="I269" s="611"/>
      <c r="J269" s="611"/>
      <c r="K269" s="611"/>
      <c r="L269" s="611"/>
      <c r="M269" s="611"/>
      <c r="N269" s="326"/>
      <c r="P269" s="326"/>
    </row>
    <row r="270" spans="1:17" ht="18" x14ac:dyDescent="0.25">
      <c r="A270" s="611" t="s">
        <v>3290</v>
      </c>
      <c r="B270" s="611"/>
      <c r="C270" s="611"/>
      <c r="D270" s="611"/>
      <c r="E270" s="611"/>
      <c r="F270" s="611"/>
      <c r="G270" s="611"/>
      <c r="H270" s="611"/>
      <c r="I270" s="611"/>
      <c r="J270" s="611"/>
      <c r="K270" s="611"/>
      <c r="L270" s="611"/>
      <c r="M270" s="611"/>
      <c r="N270" s="326"/>
      <c r="P270" s="326"/>
    </row>
    <row r="271" spans="1:17" ht="18" x14ac:dyDescent="0.25">
      <c r="A271" s="256"/>
      <c r="B271" s="326"/>
      <c r="C271" s="307"/>
      <c r="D271" s="326"/>
      <c r="E271" s="326"/>
      <c r="F271" s="326"/>
      <c r="G271" s="307"/>
      <c r="H271" s="307"/>
      <c r="I271" s="326"/>
      <c r="J271" s="326"/>
      <c r="K271" s="326"/>
      <c r="L271" s="326"/>
      <c r="M271" s="256"/>
      <c r="N271" s="326"/>
      <c r="P271" s="326"/>
    </row>
    <row r="272" spans="1:17" ht="18" x14ac:dyDescent="0.25">
      <c r="A272" s="492" t="s">
        <v>3291</v>
      </c>
      <c r="B272" s="475"/>
      <c r="C272" s="424"/>
      <c r="D272" s="475"/>
      <c r="E272" s="475"/>
      <c r="F272" s="475"/>
      <c r="G272" s="493"/>
      <c r="H272" s="493"/>
      <c r="I272" s="475"/>
      <c r="J272" s="475"/>
      <c r="K272" s="475"/>
      <c r="L272" s="475"/>
      <c r="M272" s="390"/>
      <c r="N272" s="475"/>
      <c r="O272" s="390"/>
      <c r="P272" s="475"/>
      <c r="Q272" s="390"/>
    </row>
    <row r="273" spans="1:19" ht="5.45" customHeight="1" x14ac:dyDescent="0.25">
      <c r="A273" s="256"/>
      <c r="B273" s="477"/>
      <c r="C273" s="307"/>
      <c r="D273" s="477"/>
      <c r="E273" s="326"/>
      <c r="F273" s="477"/>
      <c r="G273" s="307"/>
      <c r="H273" s="307"/>
      <c r="I273" s="326"/>
      <c r="J273" s="477"/>
      <c r="K273" s="326"/>
      <c r="L273" s="477"/>
      <c r="M273" s="256"/>
      <c r="N273" s="477"/>
      <c r="P273" s="477"/>
    </row>
    <row r="274" spans="1:19" ht="27.6" customHeight="1" x14ac:dyDescent="0.25">
      <c r="A274" s="361" t="s">
        <v>3292</v>
      </c>
      <c r="B274" s="326"/>
      <c r="C274" s="494"/>
      <c r="D274" s="326"/>
      <c r="E274" s="326"/>
      <c r="F274" s="326"/>
      <c r="G274" s="495" t="s">
        <v>638</v>
      </c>
      <c r="H274" s="477"/>
      <c r="I274" s="496" t="s">
        <v>3222</v>
      </c>
      <c r="J274" s="326"/>
      <c r="K274" s="497" t="s">
        <v>3293</v>
      </c>
      <c r="L274" s="326"/>
      <c r="M274" s="496" t="s">
        <v>3222</v>
      </c>
      <c r="N274" s="326"/>
      <c r="O274" s="498"/>
      <c r="P274" s="326"/>
    </row>
    <row r="275" spans="1:19" s="290" customFormat="1" ht="18" x14ac:dyDescent="0.25">
      <c r="A275" s="329" t="s">
        <v>3294</v>
      </c>
      <c r="B275" s="328"/>
      <c r="C275" s="413"/>
      <c r="D275" s="328"/>
      <c r="E275" s="399"/>
      <c r="F275" s="328"/>
      <c r="G275" s="413">
        <v>120215</v>
      </c>
      <c r="H275" s="480"/>
      <c r="I275" s="399">
        <v>99.558584821280675</v>
      </c>
      <c r="J275" s="328"/>
      <c r="K275" s="499">
        <v>37877104309.020332</v>
      </c>
      <c r="L275" s="328"/>
      <c r="M275" s="399">
        <v>99.541056559522445</v>
      </c>
      <c r="N275" s="328"/>
      <c r="O275" s="500"/>
      <c r="P275" s="328"/>
      <c r="R275" s="226"/>
      <c r="S275" s="400"/>
    </row>
    <row r="276" spans="1:19" s="290" customFormat="1" ht="18" x14ac:dyDescent="0.25">
      <c r="A276" s="329" t="s">
        <v>3295</v>
      </c>
      <c r="B276" s="328"/>
      <c r="C276" s="413"/>
      <c r="D276" s="328"/>
      <c r="E276" s="399"/>
      <c r="F276" s="328"/>
      <c r="G276" s="413">
        <v>208</v>
      </c>
      <c r="H276" s="480"/>
      <c r="I276" s="399">
        <v>0.17225958193924537</v>
      </c>
      <c r="J276" s="328"/>
      <c r="K276" s="499">
        <v>74456313.160000026</v>
      </c>
      <c r="L276" s="328"/>
      <c r="M276" s="399">
        <v>0.19567124294947907</v>
      </c>
      <c r="N276" s="328"/>
      <c r="O276" s="500"/>
      <c r="P276" s="328"/>
      <c r="R276" s="226"/>
    </row>
    <row r="277" spans="1:19" s="290" customFormat="1" ht="18" x14ac:dyDescent="0.25">
      <c r="A277" s="329" t="s">
        <v>3296</v>
      </c>
      <c r="B277" s="328"/>
      <c r="C277" s="413"/>
      <c r="D277" s="328"/>
      <c r="E277" s="399"/>
      <c r="F277" s="328"/>
      <c r="G277" s="413">
        <v>105</v>
      </c>
      <c r="H277" s="480"/>
      <c r="I277" s="399">
        <v>8.6957962036638289E-2</v>
      </c>
      <c r="J277" s="328"/>
      <c r="K277" s="499">
        <v>36524431.370000012</v>
      </c>
      <c r="L277" s="328"/>
      <c r="M277" s="399">
        <v>9.5986231131711397E-2</v>
      </c>
      <c r="N277" s="328"/>
      <c r="O277" s="500"/>
      <c r="P277" s="328"/>
      <c r="R277" s="226"/>
      <c r="S277" s="400"/>
    </row>
    <row r="278" spans="1:19" s="290" customFormat="1" ht="18" x14ac:dyDescent="0.25">
      <c r="A278" s="329" t="s">
        <v>3297</v>
      </c>
      <c r="B278" s="328"/>
      <c r="C278" s="413"/>
      <c r="D278" s="328"/>
      <c r="E278" s="399"/>
      <c r="F278" s="328"/>
      <c r="G278" s="413">
        <v>220</v>
      </c>
      <c r="H278" s="482"/>
      <c r="I278" s="399">
        <v>0.18219763474343259</v>
      </c>
      <c r="J278" s="328"/>
      <c r="K278" s="499">
        <v>63655221.100000009</v>
      </c>
      <c r="L278" s="328"/>
      <c r="M278" s="399">
        <v>0.16728596547743574</v>
      </c>
      <c r="N278" s="328"/>
      <c r="O278" s="500"/>
      <c r="P278" s="328"/>
      <c r="R278" s="226"/>
    </row>
    <row r="279" spans="1:19" s="290" customFormat="1" ht="18.75" thickBot="1" x14ac:dyDescent="0.3">
      <c r="A279" s="397" t="s">
        <v>3298</v>
      </c>
      <c r="B279" s="501"/>
      <c r="C279" s="502"/>
      <c r="D279" s="501"/>
      <c r="E279" s="328"/>
      <c r="F279" s="501"/>
      <c r="G279" s="503">
        <v>120748</v>
      </c>
      <c r="H279" s="504"/>
      <c r="I279" s="505">
        <v>99.999999999999986</v>
      </c>
      <c r="J279" s="501"/>
      <c r="K279" s="506">
        <v>38051740275</v>
      </c>
      <c r="L279" s="501"/>
      <c r="M279" s="505">
        <v>99.999999999081069</v>
      </c>
      <c r="N279" s="501"/>
      <c r="O279" s="500"/>
      <c r="P279" s="501"/>
      <c r="R279" s="226"/>
      <c r="S279" s="400"/>
    </row>
    <row r="280" spans="1:19" ht="18.75" thickTop="1" x14ac:dyDescent="0.25">
      <c r="A280" s="507"/>
      <c r="B280" s="427"/>
      <c r="C280" s="438"/>
      <c r="D280" s="427"/>
      <c r="E280" s="439"/>
      <c r="F280" s="427"/>
      <c r="G280" s="380"/>
      <c r="H280" s="380"/>
      <c r="I280" s="445"/>
      <c r="J280" s="427"/>
      <c r="K280" s="445"/>
      <c r="L280" s="427"/>
      <c r="M280" s="444"/>
      <c r="N280" s="427"/>
      <c r="O280" s="498"/>
      <c r="P280" s="427"/>
    </row>
    <row r="281" spans="1:19" ht="18" x14ac:dyDescent="0.25">
      <c r="A281" s="492" t="s">
        <v>3299</v>
      </c>
      <c r="B281" s="508"/>
      <c r="C281" s="509"/>
      <c r="D281" s="508"/>
      <c r="E281" s="508"/>
      <c r="F281" s="508"/>
      <c r="G281" s="509"/>
      <c r="H281" s="509"/>
      <c r="I281" s="508"/>
      <c r="J281" s="508"/>
      <c r="K281" s="508"/>
      <c r="L281" s="508"/>
      <c r="M281" s="508"/>
      <c r="N281" s="508"/>
      <c r="O281" s="510"/>
      <c r="P281" s="508"/>
      <c r="Q281" s="390"/>
      <c r="S281" s="511"/>
    </row>
    <row r="282" spans="1:19" ht="18" x14ac:dyDescent="0.25">
      <c r="A282" s="512"/>
      <c r="B282" s="513"/>
      <c r="C282" s="514"/>
      <c r="D282" s="513"/>
      <c r="E282" s="513"/>
      <c r="F282" s="513"/>
      <c r="G282" s="514"/>
      <c r="H282" s="514"/>
      <c r="I282" s="513"/>
      <c r="J282" s="513"/>
      <c r="K282" s="513"/>
      <c r="L282" s="513"/>
      <c r="M282" s="513"/>
      <c r="N282" s="513"/>
      <c r="O282" s="498"/>
      <c r="P282" s="513"/>
    </row>
    <row r="283" spans="1:19" s="290" customFormat="1" ht="18" x14ac:dyDescent="0.25">
      <c r="A283" s="354" t="s">
        <v>3300</v>
      </c>
      <c r="B283" s="328"/>
      <c r="C283" s="418"/>
      <c r="D283" s="328"/>
      <c r="E283" s="328"/>
      <c r="F283" s="328"/>
      <c r="G283" s="515" t="s">
        <v>638</v>
      </c>
      <c r="H283" s="418"/>
      <c r="I283" s="613" t="s">
        <v>3222</v>
      </c>
      <c r="J283" s="613"/>
      <c r="K283" s="516" t="s">
        <v>3293</v>
      </c>
      <c r="L283" s="328"/>
      <c r="M283" s="517" t="s">
        <v>3222</v>
      </c>
      <c r="N283" s="518"/>
      <c r="R283" s="226"/>
    </row>
    <row r="284" spans="1:19" s="290" customFormat="1" ht="18" x14ac:dyDescent="0.25">
      <c r="A284" s="329" t="s">
        <v>3301</v>
      </c>
      <c r="B284" s="328"/>
      <c r="C284" s="413"/>
      <c r="D284" s="328"/>
      <c r="E284" s="328"/>
      <c r="F284" s="328"/>
      <c r="G284" s="413">
        <v>12816</v>
      </c>
      <c r="H284" s="413"/>
      <c r="I284" s="399">
        <v>10.613840394871964</v>
      </c>
      <c r="J284" s="328"/>
      <c r="K284" s="499">
        <v>3157147175.2900214</v>
      </c>
      <c r="L284" s="328"/>
      <c r="M284" s="399">
        <v>8.2969849801173687</v>
      </c>
      <c r="N284" s="328"/>
      <c r="P284" s="328"/>
    </row>
    <row r="285" spans="1:19" s="290" customFormat="1" ht="18" x14ac:dyDescent="0.25">
      <c r="A285" s="329" t="s">
        <v>3302</v>
      </c>
      <c r="B285" s="328"/>
      <c r="C285" s="413"/>
      <c r="D285" s="328"/>
      <c r="E285" s="328"/>
      <c r="F285" s="328"/>
      <c r="G285" s="413">
        <v>19791</v>
      </c>
      <c r="H285" s="413"/>
      <c r="I285" s="399">
        <v>16.390333587305793</v>
      </c>
      <c r="J285" s="328"/>
      <c r="K285" s="499">
        <v>8165026107.2199869</v>
      </c>
      <c r="L285" s="328"/>
      <c r="M285" s="399">
        <v>21.457694308358377</v>
      </c>
      <c r="N285" s="328"/>
      <c r="P285" s="328"/>
    </row>
    <row r="286" spans="1:19" s="290" customFormat="1" ht="18" x14ac:dyDescent="0.25">
      <c r="A286" s="329" t="s">
        <v>3303</v>
      </c>
      <c r="B286" s="328"/>
      <c r="C286" s="413"/>
      <c r="D286" s="328"/>
      <c r="E286" s="328"/>
      <c r="F286" s="328"/>
      <c r="G286" s="413">
        <v>1663</v>
      </c>
      <c r="H286" s="413"/>
      <c r="I286" s="399">
        <v>1.3772484844469473</v>
      </c>
      <c r="J286" s="328"/>
      <c r="K286" s="499">
        <v>314493790.12999988</v>
      </c>
      <c r="L286" s="328"/>
      <c r="M286" s="399">
        <v>0.82648989995504196</v>
      </c>
      <c r="N286" s="328"/>
      <c r="P286" s="328"/>
    </row>
    <row r="287" spans="1:19" s="290" customFormat="1" ht="18" x14ac:dyDescent="0.25">
      <c r="A287" s="329" t="s">
        <v>3304</v>
      </c>
      <c r="B287" s="328"/>
      <c r="C287" s="413"/>
      <c r="D287" s="328"/>
      <c r="E287" s="328"/>
      <c r="F287" s="328"/>
      <c r="G287" s="413">
        <v>2128</v>
      </c>
      <c r="H287" s="413"/>
      <c r="I287" s="399">
        <v>1.7623480306092028</v>
      </c>
      <c r="J287" s="328"/>
      <c r="K287" s="499">
        <v>307198577.25999993</v>
      </c>
      <c r="L287" s="328"/>
      <c r="M287" s="399">
        <v>0.80731807544116319</v>
      </c>
      <c r="N287" s="328"/>
      <c r="P287" s="328"/>
    </row>
    <row r="288" spans="1:19" s="290" customFormat="1" ht="18" x14ac:dyDescent="0.25">
      <c r="A288" s="329" t="s">
        <v>3305</v>
      </c>
      <c r="B288" s="328"/>
      <c r="C288" s="413"/>
      <c r="D288" s="328"/>
      <c r="E288" s="328"/>
      <c r="F288" s="328"/>
      <c r="G288" s="413">
        <v>3166</v>
      </c>
      <c r="H288" s="413"/>
      <c r="I288" s="399">
        <v>2.6219895981713983</v>
      </c>
      <c r="J288" s="328"/>
      <c r="K288" s="499">
        <v>463942785.61000019</v>
      </c>
      <c r="L288" s="328"/>
      <c r="M288" s="399">
        <v>1.2192419643808265</v>
      </c>
      <c r="N288" s="328"/>
      <c r="P288" s="328"/>
    </row>
    <row r="289" spans="1:17" s="290" customFormat="1" ht="18" x14ac:dyDescent="0.25">
      <c r="A289" s="329" t="s">
        <v>3306</v>
      </c>
      <c r="B289" s="328"/>
      <c r="C289" s="413"/>
      <c r="D289" s="328"/>
      <c r="E289" s="328"/>
      <c r="F289" s="328"/>
      <c r="G289" s="413">
        <v>93</v>
      </c>
      <c r="H289" s="413"/>
      <c r="I289" s="399">
        <v>7.7019909232451056E-2</v>
      </c>
      <c r="J289" s="328"/>
      <c r="K289" s="499">
        <v>18412856.939999998</v>
      </c>
      <c r="L289" s="328"/>
      <c r="M289" s="399">
        <v>4.838900088913213E-2</v>
      </c>
      <c r="N289" s="328"/>
      <c r="P289" s="328"/>
    </row>
    <row r="290" spans="1:17" s="290" customFormat="1" ht="18" x14ac:dyDescent="0.25">
      <c r="A290" s="329" t="s">
        <v>3307</v>
      </c>
      <c r="B290" s="328"/>
      <c r="C290" s="413"/>
      <c r="D290" s="328"/>
      <c r="E290" s="328"/>
      <c r="F290" s="328"/>
      <c r="G290" s="413">
        <v>3660</v>
      </c>
      <c r="H290" s="413"/>
      <c r="I290" s="399">
        <v>3.031106105277106</v>
      </c>
      <c r="J290" s="328"/>
      <c r="K290" s="499">
        <v>709864919.03999829</v>
      </c>
      <c r="L290" s="328"/>
      <c r="M290" s="399">
        <v>1.8655255026703197</v>
      </c>
      <c r="N290" s="328"/>
      <c r="P290" s="328"/>
    </row>
    <row r="291" spans="1:17" s="290" customFormat="1" ht="18" x14ac:dyDescent="0.25">
      <c r="A291" s="329" t="s">
        <v>3308</v>
      </c>
      <c r="B291" s="328"/>
      <c r="C291" s="413"/>
      <c r="D291" s="328"/>
      <c r="E291" s="328"/>
      <c r="F291" s="328"/>
      <c r="G291" s="413">
        <v>57318</v>
      </c>
      <c r="H291" s="413"/>
      <c r="I291" s="399">
        <v>47.46910921920032</v>
      </c>
      <c r="J291" s="328"/>
      <c r="K291" s="499">
        <v>20571981881.990128</v>
      </c>
      <c r="L291" s="328"/>
      <c r="M291" s="399">
        <v>54.063182743591689</v>
      </c>
      <c r="N291" s="328"/>
      <c r="P291" s="328"/>
    </row>
    <row r="292" spans="1:17" s="290" customFormat="1" ht="18" x14ac:dyDescent="0.25">
      <c r="A292" s="329" t="s">
        <v>3309</v>
      </c>
      <c r="B292" s="328"/>
      <c r="C292" s="413"/>
      <c r="D292" s="328"/>
      <c r="E292" s="328"/>
      <c r="F292" s="328"/>
      <c r="G292" s="413">
        <v>603</v>
      </c>
      <c r="H292" s="413"/>
      <c r="I292" s="399">
        <v>0.4993871534104084</v>
      </c>
      <c r="J292" s="328"/>
      <c r="K292" s="499">
        <v>109189074.66000003</v>
      </c>
      <c r="L292" s="328"/>
      <c r="M292" s="399">
        <v>0.28694896441237738</v>
      </c>
      <c r="N292" s="328"/>
      <c r="P292" s="328"/>
    </row>
    <row r="293" spans="1:17" s="290" customFormat="1" ht="18" x14ac:dyDescent="0.25">
      <c r="A293" s="329" t="s">
        <v>3310</v>
      </c>
      <c r="B293" s="328"/>
      <c r="C293" s="413"/>
      <c r="D293" s="328"/>
      <c r="E293" s="328"/>
      <c r="F293" s="328"/>
      <c r="G293" s="413">
        <v>17446</v>
      </c>
      <c r="H293" s="413"/>
      <c r="I293" s="399">
        <v>14.448272435154205</v>
      </c>
      <c r="J293" s="328"/>
      <c r="K293" s="499">
        <v>3851719540.5300112</v>
      </c>
      <c r="L293" s="328"/>
      <c r="M293" s="399">
        <v>10.122321640728195</v>
      </c>
      <c r="N293" s="328"/>
      <c r="P293" s="328"/>
    </row>
    <row r="294" spans="1:17" s="290" customFormat="1" ht="18" x14ac:dyDescent="0.25">
      <c r="A294" s="329" t="s">
        <v>3311</v>
      </c>
      <c r="B294" s="328"/>
      <c r="C294" s="413"/>
      <c r="D294" s="328"/>
      <c r="E294" s="328"/>
      <c r="F294" s="328"/>
      <c r="G294" s="413">
        <v>1919</v>
      </c>
      <c r="H294" s="413"/>
      <c r="I294" s="399">
        <v>1.5892602776029416</v>
      </c>
      <c r="J294" s="328"/>
      <c r="K294" s="499">
        <v>342884206.33000088</v>
      </c>
      <c r="L294" s="328"/>
      <c r="M294" s="399">
        <v>0.90109993354305495</v>
      </c>
      <c r="N294" s="328"/>
      <c r="P294" s="328"/>
    </row>
    <row r="295" spans="1:17" s="290" customFormat="1" ht="18" x14ac:dyDescent="0.25">
      <c r="A295" s="329" t="s">
        <v>3312</v>
      </c>
      <c r="B295" s="479"/>
      <c r="C295" s="413"/>
      <c r="D295" s="479"/>
      <c r="E295" s="328"/>
      <c r="F295" s="479"/>
      <c r="G295" s="413">
        <v>145</v>
      </c>
      <c r="H295" s="273"/>
      <c r="I295" s="399">
        <v>0.12008480471726239</v>
      </c>
      <c r="J295" s="479"/>
      <c r="K295" s="499">
        <v>39879359.649999991</v>
      </c>
      <c r="L295" s="479"/>
      <c r="M295" s="399">
        <v>0.10480298499304312</v>
      </c>
      <c r="N295" s="479"/>
      <c r="P295" s="479"/>
    </row>
    <row r="296" spans="1:17" s="290" customFormat="1" ht="18.75" thickBot="1" x14ac:dyDescent="0.3">
      <c r="A296" s="519" t="s">
        <v>3298</v>
      </c>
      <c r="B296" s="479"/>
      <c r="C296" s="502"/>
      <c r="D296" s="479"/>
      <c r="E296" s="328"/>
      <c r="F296" s="479"/>
      <c r="G296" s="503">
        <v>120748</v>
      </c>
      <c r="H296" s="417"/>
      <c r="I296" s="505">
        <v>100.00000000000001</v>
      </c>
      <c r="J296" s="479"/>
      <c r="K296" s="506">
        <v>38051740275</v>
      </c>
      <c r="L296" s="479"/>
      <c r="M296" s="505">
        <v>99.999999999080586</v>
      </c>
      <c r="N296" s="479"/>
      <c r="P296" s="479"/>
    </row>
    <row r="297" spans="1:17" ht="18.75" thickTop="1" x14ac:dyDescent="0.25">
      <c r="A297" s="520"/>
      <c r="B297" s="477"/>
      <c r="C297" s="521"/>
      <c r="D297" s="477"/>
      <c r="E297" s="326"/>
      <c r="F297" s="477"/>
      <c r="G297" s="522"/>
      <c r="H297" s="431"/>
      <c r="I297" s="431"/>
      <c r="J297" s="477"/>
      <c r="K297" s="522"/>
      <c r="L297" s="477"/>
      <c r="M297" s="522"/>
      <c r="N297" s="477"/>
      <c r="P297" s="477"/>
    </row>
    <row r="298" spans="1:17" ht="18" x14ac:dyDescent="0.25">
      <c r="A298" s="492" t="s">
        <v>3313</v>
      </c>
      <c r="B298" s="475"/>
      <c r="C298" s="424"/>
      <c r="D298" s="475"/>
      <c r="E298" s="475"/>
      <c r="F298" s="475"/>
      <c r="G298" s="493"/>
      <c r="H298" s="493"/>
      <c r="I298" s="475"/>
      <c r="J298" s="475"/>
      <c r="K298" s="475"/>
      <c r="L298" s="475"/>
      <c r="M298" s="475"/>
      <c r="N298" s="475"/>
      <c r="O298" s="390"/>
      <c r="P298" s="475"/>
      <c r="Q298" s="390"/>
    </row>
    <row r="299" spans="1:17" s="290" customFormat="1" ht="18" x14ac:dyDescent="0.25">
      <c r="A299" s="523"/>
      <c r="B299" s="479"/>
      <c r="C299" s="504"/>
      <c r="D299" s="479"/>
      <c r="E299" s="479"/>
      <c r="F299" s="479"/>
      <c r="G299" s="417"/>
      <c r="H299" s="417"/>
      <c r="I299" s="479"/>
      <c r="J299" s="479"/>
      <c r="K299" s="479"/>
      <c r="L299" s="479"/>
      <c r="M299" s="479"/>
      <c r="N299" s="479"/>
      <c r="O299" s="329"/>
      <c r="P299" s="479"/>
      <c r="Q299" s="329"/>
    </row>
    <row r="300" spans="1:17" s="353" customFormat="1" ht="18" x14ac:dyDescent="0.25">
      <c r="A300" s="524" t="s">
        <v>3314</v>
      </c>
      <c r="B300" s="335"/>
      <c r="C300" s="525"/>
      <c r="D300" s="335"/>
      <c r="E300" s="335"/>
      <c r="F300" s="335"/>
      <c r="G300" s="526" t="s">
        <v>638</v>
      </c>
      <c r="H300" s="525"/>
      <c r="I300" s="614" t="s">
        <v>3222</v>
      </c>
      <c r="J300" s="614"/>
      <c r="K300" s="527" t="s">
        <v>3293</v>
      </c>
      <c r="L300" s="335"/>
      <c r="M300" s="528" t="s">
        <v>3222</v>
      </c>
      <c r="N300" s="529"/>
    </row>
    <row r="301" spans="1:17" s="290" customFormat="1" ht="18" x14ac:dyDescent="0.25">
      <c r="A301" s="329" t="s">
        <v>3315</v>
      </c>
      <c r="B301" s="359"/>
      <c r="C301" s="302"/>
      <c r="D301" s="359"/>
      <c r="E301" s="359"/>
      <c r="F301" s="359"/>
      <c r="G301" s="413">
        <v>1541</v>
      </c>
      <c r="H301" s="413"/>
      <c r="I301" s="399">
        <v>1.2762116142710438</v>
      </c>
      <c r="J301" s="328"/>
      <c r="K301" s="499">
        <v>613057350.20000017</v>
      </c>
      <c r="L301" s="328"/>
      <c r="M301" s="399">
        <v>1.6111151442091016</v>
      </c>
      <c r="N301" s="328"/>
      <c r="P301" s="328"/>
    </row>
    <row r="302" spans="1:17" s="290" customFormat="1" ht="18" x14ac:dyDescent="0.25">
      <c r="A302" s="329" t="s">
        <v>3316</v>
      </c>
      <c r="B302" s="328"/>
      <c r="C302" s="413"/>
      <c r="D302" s="328"/>
      <c r="E302" s="328"/>
      <c r="F302" s="328"/>
      <c r="G302" s="413">
        <v>1561</v>
      </c>
      <c r="H302" s="413"/>
      <c r="I302" s="399">
        <v>1.2927750356113559</v>
      </c>
      <c r="J302" s="328"/>
      <c r="K302" s="499">
        <v>459692415.98000008</v>
      </c>
      <c r="L302" s="328"/>
      <c r="M302" s="399">
        <v>1.2080719900378547</v>
      </c>
      <c r="N302" s="328"/>
      <c r="P302" s="328"/>
    </row>
    <row r="303" spans="1:17" s="290" customFormat="1" ht="18" x14ac:dyDescent="0.25">
      <c r="A303" s="329" t="s">
        <v>3317</v>
      </c>
      <c r="B303" s="328"/>
      <c r="C303" s="413"/>
      <c r="D303" s="328"/>
      <c r="E303" s="328"/>
      <c r="F303" s="328"/>
      <c r="G303" s="413">
        <v>2691</v>
      </c>
      <c r="H303" s="413"/>
      <c r="I303" s="399">
        <v>2.2286083413389868</v>
      </c>
      <c r="J303" s="328"/>
      <c r="K303" s="499">
        <v>901463596.09999967</v>
      </c>
      <c r="L303" s="328"/>
      <c r="M303" s="399">
        <v>2.3690469597274979</v>
      </c>
      <c r="N303" s="328"/>
      <c r="P303" s="328"/>
    </row>
    <row r="304" spans="1:17" s="290" customFormat="1" ht="18" x14ac:dyDescent="0.25">
      <c r="A304" s="329" t="s">
        <v>3318</v>
      </c>
      <c r="B304" s="328"/>
      <c r="C304" s="413"/>
      <c r="D304" s="328"/>
      <c r="E304" s="328"/>
      <c r="F304" s="328"/>
      <c r="G304" s="413">
        <v>6706</v>
      </c>
      <c r="H304" s="413"/>
      <c r="I304" s="399">
        <v>5.5537151754066327</v>
      </c>
      <c r="J304" s="328"/>
      <c r="K304" s="499">
        <v>2191050768.6800032</v>
      </c>
      <c r="L304" s="328"/>
      <c r="M304" s="399">
        <v>5.7580829493353738</v>
      </c>
      <c r="N304" s="328"/>
      <c r="P304" s="328"/>
    </row>
    <row r="305" spans="1:17" s="290" customFormat="1" ht="18" x14ac:dyDescent="0.25">
      <c r="A305" s="329" t="s">
        <v>3319</v>
      </c>
      <c r="B305" s="328"/>
      <c r="C305" s="413"/>
      <c r="D305" s="328"/>
      <c r="E305" s="328"/>
      <c r="F305" s="328"/>
      <c r="G305" s="413">
        <v>12706</v>
      </c>
      <c r="H305" s="413"/>
      <c r="I305" s="399">
        <v>10.522741577500248</v>
      </c>
      <c r="J305" s="328"/>
      <c r="K305" s="499">
        <v>4108717808.2200251</v>
      </c>
      <c r="L305" s="328"/>
      <c r="M305" s="399">
        <v>10.797713267682649</v>
      </c>
      <c r="N305" s="328"/>
      <c r="P305" s="328"/>
    </row>
    <row r="306" spans="1:17" s="290" customFormat="1" ht="18" x14ac:dyDescent="0.25">
      <c r="A306" s="329" t="s">
        <v>3320</v>
      </c>
      <c r="B306" s="328"/>
      <c r="C306" s="413"/>
      <c r="D306" s="328"/>
      <c r="E306" s="328"/>
      <c r="F306" s="328"/>
      <c r="G306" s="413">
        <v>18053</v>
      </c>
      <c r="H306" s="413"/>
      <c r="I306" s="399">
        <v>14.950972272832677</v>
      </c>
      <c r="J306" s="328"/>
      <c r="K306" s="499">
        <v>5985362603.7800064</v>
      </c>
      <c r="L306" s="328"/>
      <c r="M306" s="399">
        <v>15.729537100218893</v>
      </c>
      <c r="N306" s="328"/>
      <c r="P306" s="328"/>
    </row>
    <row r="307" spans="1:17" s="290" customFormat="1" ht="20.25" x14ac:dyDescent="0.4">
      <c r="A307" s="329" t="s">
        <v>3321</v>
      </c>
      <c r="B307" s="328"/>
      <c r="C307" s="413"/>
      <c r="D307" s="328"/>
      <c r="E307" s="328"/>
      <c r="F307" s="328"/>
      <c r="G307" s="413">
        <v>77490</v>
      </c>
      <c r="H307" s="413"/>
      <c r="I307" s="399">
        <v>64.174975983039062</v>
      </c>
      <c r="J307" s="328"/>
      <c r="K307" s="499">
        <v>23792395731.689919</v>
      </c>
      <c r="L307" s="328"/>
      <c r="M307" s="399">
        <v>62.526432588788502</v>
      </c>
      <c r="N307" s="530"/>
      <c r="P307" s="530"/>
    </row>
    <row r="308" spans="1:17" s="290" customFormat="1" ht="21" thickBot="1" x14ac:dyDescent="0.45">
      <c r="A308" s="397" t="s">
        <v>3298</v>
      </c>
      <c r="B308" s="530"/>
      <c r="C308" s="502"/>
      <c r="D308" s="530"/>
      <c r="E308" s="328"/>
      <c r="F308" s="530"/>
      <c r="G308" s="503">
        <v>120748</v>
      </c>
      <c r="H308" s="417"/>
      <c r="I308" s="531">
        <v>100</v>
      </c>
      <c r="J308" s="530"/>
      <c r="K308" s="506">
        <v>38051740274.650002</v>
      </c>
      <c r="L308" s="530"/>
      <c r="M308" s="505">
        <v>99.999999999999872</v>
      </c>
      <c r="N308" s="479"/>
      <c r="P308" s="479"/>
    </row>
    <row r="309" spans="1:17" ht="18.75" hidden="1" thickTop="1" x14ac:dyDescent="0.25">
      <c r="A309" s="611"/>
      <c r="B309" s="611"/>
      <c r="C309" s="611"/>
      <c r="D309" s="611"/>
      <c r="E309" s="611"/>
      <c r="F309" s="611"/>
      <c r="G309" s="611"/>
      <c r="H309" s="611"/>
      <c r="I309" s="611"/>
      <c r="J309" s="611"/>
      <c r="K309" s="611"/>
      <c r="L309" s="611"/>
      <c r="M309" s="611"/>
      <c r="N309" s="477"/>
      <c r="P309" s="477"/>
    </row>
    <row r="310" spans="1:17" ht="15.75" thickTop="1" x14ac:dyDescent="0.2">
      <c r="A310" s="596"/>
      <c r="B310" s="596"/>
      <c r="C310" s="596"/>
      <c r="D310" s="596"/>
      <c r="E310" s="596"/>
      <c r="F310" s="596"/>
      <c r="G310" s="596"/>
      <c r="H310" s="596"/>
      <c r="I310" s="596"/>
      <c r="J310" s="596"/>
      <c r="K310" s="596"/>
      <c r="L310" s="596"/>
      <c r="M310" s="596"/>
      <c r="N310" s="596"/>
      <c r="O310" s="596"/>
      <c r="P310" s="596"/>
      <c r="Q310" s="596"/>
    </row>
    <row r="311" spans="1:17" ht="18" x14ac:dyDescent="0.25">
      <c r="A311" s="492" t="s">
        <v>3322</v>
      </c>
      <c r="B311" s="475"/>
      <c r="C311" s="424"/>
      <c r="D311" s="475"/>
      <c r="E311" s="475"/>
      <c r="F311" s="475"/>
      <c r="G311" s="493"/>
      <c r="H311" s="493"/>
      <c r="I311" s="475"/>
      <c r="J311" s="475"/>
      <c r="K311" s="475"/>
      <c r="L311" s="475"/>
      <c r="M311" s="475"/>
      <c r="N311" s="475"/>
      <c r="O311" s="390"/>
      <c r="P311" s="475"/>
      <c r="Q311" s="390"/>
    </row>
    <row r="312" spans="1:17" ht="18" x14ac:dyDescent="0.25">
      <c r="A312" s="256"/>
      <c r="B312" s="326"/>
      <c r="C312" s="532"/>
      <c r="D312" s="326"/>
      <c r="E312" s="326"/>
      <c r="F312" s="326"/>
      <c r="G312" s="533"/>
      <c r="H312" s="533"/>
      <c r="I312" s="326"/>
      <c r="J312" s="326"/>
      <c r="K312" s="326"/>
      <c r="L312" s="326"/>
      <c r="M312" s="326"/>
      <c r="N312" s="326"/>
      <c r="P312" s="326"/>
    </row>
    <row r="313" spans="1:17" ht="18" x14ac:dyDescent="0.25">
      <c r="A313" s="256"/>
      <c r="B313" s="326"/>
      <c r="C313" s="532"/>
      <c r="D313" s="326"/>
      <c r="E313" s="326"/>
      <c r="F313" s="326"/>
      <c r="G313" s="533"/>
      <c r="H313" s="533"/>
      <c r="I313" s="326"/>
      <c r="J313" s="326"/>
      <c r="K313" s="326"/>
      <c r="L313" s="326"/>
      <c r="M313" s="326"/>
      <c r="N313" s="326"/>
      <c r="P313" s="326"/>
    </row>
    <row r="314" spans="1:17" s="341" customFormat="1" ht="25.15" customHeight="1" x14ac:dyDescent="0.25">
      <c r="A314" s="361" t="s">
        <v>3058</v>
      </c>
      <c r="B314" s="534"/>
      <c r="C314" s="535"/>
      <c r="D314" s="534"/>
      <c r="E314" s="534"/>
      <c r="F314" s="534"/>
      <c r="G314" s="536" t="s">
        <v>638</v>
      </c>
      <c r="H314" s="537"/>
      <c r="I314" s="615" t="s">
        <v>3222</v>
      </c>
      <c r="J314" s="615"/>
      <c r="K314" s="538" t="s">
        <v>3293</v>
      </c>
      <c r="L314" s="534"/>
      <c r="M314" s="539" t="s">
        <v>3222</v>
      </c>
      <c r="N314" s="540"/>
    </row>
    <row r="315" spans="1:17" s="290" customFormat="1" ht="18" x14ac:dyDescent="0.25">
      <c r="A315" s="272" t="s">
        <v>3061</v>
      </c>
      <c r="B315" s="328"/>
      <c r="C315" s="413"/>
      <c r="D315" s="328"/>
      <c r="E315" s="328"/>
      <c r="F315" s="328"/>
      <c r="G315" s="413">
        <v>95754</v>
      </c>
      <c r="H315" s="480"/>
      <c r="I315" s="399">
        <v>79.300692351012032</v>
      </c>
      <c r="J315" s="328"/>
      <c r="K315" s="480">
        <v>27821453657</v>
      </c>
      <c r="L315" s="328"/>
      <c r="M315" s="399">
        <v>73.114799627912689</v>
      </c>
      <c r="N315" s="328"/>
      <c r="P315" s="328"/>
    </row>
    <row r="316" spans="1:17" s="290" customFormat="1" ht="18" x14ac:dyDescent="0.25">
      <c r="A316" s="329" t="s">
        <v>3323</v>
      </c>
      <c r="B316" s="501"/>
      <c r="C316" s="413"/>
      <c r="D316" s="501"/>
      <c r="E316" s="328"/>
      <c r="F316" s="501"/>
      <c r="G316" s="413">
        <v>24994</v>
      </c>
      <c r="H316" s="413"/>
      <c r="I316" s="399">
        <v>20.699307648987975</v>
      </c>
      <c r="J316" s="501"/>
      <c r="K316" s="480">
        <v>10230286618</v>
      </c>
      <c r="L316" s="501"/>
      <c r="M316" s="399">
        <v>26.885200372087318</v>
      </c>
      <c r="N316" s="501"/>
      <c r="P316" s="501"/>
    </row>
    <row r="317" spans="1:17" s="290" customFormat="1" ht="21" thickBot="1" x14ac:dyDescent="0.45">
      <c r="A317" s="397" t="s">
        <v>3298</v>
      </c>
      <c r="B317" s="530"/>
      <c r="C317" s="502"/>
      <c r="D317" s="530"/>
      <c r="E317" s="328"/>
      <c r="F317" s="530"/>
      <c r="G317" s="503">
        <v>120748</v>
      </c>
      <c r="H317" s="417"/>
      <c r="I317" s="505">
        <v>100</v>
      </c>
      <c r="J317" s="530"/>
      <c r="K317" s="506">
        <v>38051740275</v>
      </c>
      <c r="L317" s="530"/>
      <c r="M317" s="505">
        <v>100</v>
      </c>
      <c r="N317" s="530"/>
      <c r="P317" s="530"/>
    </row>
    <row r="318" spans="1:17" ht="18.75" thickTop="1" x14ac:dyDescent="0.25">
      <c r="A318" s="256"/>
      <c r="B318" s="326"/>
      <c r="C318" s="307"/>
      <c r="D318" s="326"/>
      <c r="E318" s="326"/>
      <c r="F318" s="326"/>
      <c r="G318" s="326"/>
      <c r="H318" s="307"/>
      <c r="I318" s="326"/>
      <c r="J318" s="326"/>
      <c r="K318" s="326"/>
      <c r="L318" s="326"/>
      <c r="M318" s="326"/>
      <c r="N318" s="326"/>
      <c r="P318" s="326"/>
    </row>
    <row r="319" spans="1:17" ht="18" x14ac:dyDescent="0.25">
      <c r="A319" s="245" t="s">
        <v>3324</v>
      </c>
      <c r="B319" s="475"/>
      <c r="C319" s="424"/>
      <c r="D319" s="475"/>
      <c r="E319" s="475"/>
      <c r="F319" s="475"/>
      <c r="G319" s="493"/>
      <c r="H319" s="493"/>
      <c r="I319" s="475"/>
      <c r="J319" s="475"/>
      <c r="K319" s="475"/>
      <c r="L319" s="475"/>
      <c r="M319" s="475"/>
      <c r="N319" s="475"/>
      <c r="O319" s="390"/>
      <c r="P319" s="475"/>
      <c r="Q319" s="390"/>
    </row>
    <row r="320" spans="1:17" ht="6" customHeight="1" x14ac:dyDescent="0.25">
      <c r="A320" s="256"/>
      <c r="B320" s="326"/>
      <c r="C320" s="307"/>
      <c r="D320" s="326"/>
      <c r="E320" s="326"/>
      <c r="F320" s="326"/>
      <c r="G320" s="307"/>
      <c r="H320" s="307"/>
      <c r="I320" s="326"/>
      <c r="J320" s="326"/>
      <c r="K320" s="326"/>
      <c r="L320" s="326"/>
      <c r="M320" s="326"/>
      <c r="N320" s="326"/>
      <c r="P320" s="326"/>
    </row>
    <row r="321" spans="1:17" ht="27.6" customHeight="1" x14ac:dyDescent="0.25">
      <c r="A321" s="361" t="s">
        <v>3325</v>
      </c>
      <c r="B321" s="326"/>
      <c r="C321" s="494"/>
      <c r="D321" s="326"/>
      <c r="E321" s="326"/>
      <c r="F321" s="326"/>
      <c r="G321" s="496" t="s">
        <v>638</v>
      </c>
      <c r="H321" s="477"/>
      <c r="I321" s="496" t="s">
        <v>3222</v>
      </c>
      <c r="J321" s="326"/>
      <c r="K321" s="497" t="s">
        <v>3293</v>
      </c>
      <c r="L321" s="326"/>
      <c r="M321" s="496" t="s">
        <v>3222</v>
      </c>
      <c r="N321" s="326"/>
      <c r="P321" s="326"/>
    </row>
    <row r="322" spans="1:17" s="290" customFormat="1" ht="18" x14ac:dyDescent="0.25">
      <c r="A322" s="272" t="s">
        <v>3326</v>
      </c>
      <c r="B322" s="328"/>
      <c r="C322" s="413"/>
      <c r="D322" s="328"/>
      <c r="E322" s="328"/>
      <c r="F322" s="328"/>
      <c r="G322" s="413">
        <v>114807</v>
      </c>
      <c r="H322" s="273"/>
      <c r="I322" s="399">
        <v>95.079835690860307</v>
      </c>
      <c r="J322" s="328"/>
      <c r="K322" s="480">
        <v>34545114555</v>
      </c>
      <c r="L322" s="328"/>
      <c r="M322" s="399">
        <v>90.784585160474634</v>
      </c>
      <c r="N322" s="328"/>
      <c r="P322" s="328"/>
    </row>
    <row r="323" spans="1:17" s="290" customFormat="1" ht="21" x14ac:dyDescent="0.25">
      <c r="A323" s="272" t="s">
        <v>3327</v>
      </c>
      <c r="B323" s="328"/>
      <c r="C323" s="413"/>
      <c r="D323" s="328"/>
      <c r="E323" s="328"/>
      <c r="F323" s="328"/>
      <c r="G323" s="413">
        <v>5941</v>
      </c>
      <c r="H323" s="273"/>
      <c r="I323" s="399">
        <v>4.9201643091396958</v>
      </c>
      <c r="J323" s="328"/>
      <c r="K323" s="480">
        <v>3506625720.3500152</v>
      </c>
      <c r="L323" s="328"/>
      <c r="M323" s="399">
        <v>9.2154148404452041</v>
      </c>
      <c r="N323" s="328"/>
      <c r="P323" s="328"/>
    </row>
    <row r="324" spans="1:17" s="290" customFormat="1" ht="21" thickBot="1" x14ac:dyDescent="0.45">
      <c r="A324" s="397" t="s">
        <v>3298</v>
      </c>
      <c r="B324" s="530"/>
      <c r="C324" s="502"/>
      <c r="D324" s="530"/>
      <c r="E324" s="328"/>
      <c r="F324" s="530"/>
      <c r="G324" s="503">
        <v>120748</v>
      </c>
      <c r="H324" s="273"/>
      <c r="I324" s="505">
        <v>100</v>
      </c>
      <c r="J324" s="530"/>
      <c r="K324" s="506">
        <v>38051740275</v>
      </c>
      <c r="L324" s="530"/>
      <c r="M324" s="505">
        <v>100.00000000091984</v>
      </c>
      <c r="N324" s="530"/>
      <c r="P324" s="530"/>
    </row>
    <row r="325" spans="1:17" s="290" customFormat="1" ht="21" thickTop="1" x14ac:dyDescent="0.4">
      <c r="A325" s="397"/>
      <c r="B325" s="530"/>
      <c r="C325" s="502"/>
      <c r="D325" s="530"/>
      <c r="E325" s="328"/>
      <c r="F325" s="530"/>
      <c r="G325" s="502"/>
      <c r="H325" s="273"/>
      <c r="I325" s="541"/>
      <c r="J325" s="530"/>
      <c r="K325" s="417"/>
      <c r="L325" s="530"/>
      <c r="M325" s="541"/>
      <c r="N325" s="530"/>
      <c r="P325" s="530"/>
    </row>
    <row r="326" spans="1:17" s="290" customFormat="1" ht="20.25" x14ac:dyDescent="0.4">
      <c r="A326" s="611" t="s">
        <v>3328</v>
      </c>
      <c r="B326" s="611"/>
      <c r="C326" s="611"/>
      <c r="D326" s="611"/>
      <c r="E326" s="611"/>
      <c r="F326" s="611"/>
      <c r="G326" s="611"/>
      <c r="H326" s="611"/>
      <c r="I326" s="611"/>
      <c r="J326" s="611"/>
      <c r="K326" s="611"/>
      <c r="L326" s="611"/>
      <c r="M326" s="611"/>
      <c r="N326" s="530"/>
      <c r="P326" s="530"/>
    </row>
    <row r="327" spans="1:17" ht="18" x14ac:dyDescent="0.25">
      <c r="A327" s="256"/>
      <c r="B327" s="326"/>
      <c r="C327" s="307"/>
      <c r="D327" s="326"/>
      <c r="E327" s="326"/>
      <c r="F327" s="326"/>
      <c r="G327" s="307"/>
      <c r="H327" s="307"/>
      <c r="I327" s="326"/>
      <c r="J327" s="326"/>
      <c r="K327" s="326"/>
      <c r="L327" s="326"/>
      <c r="M327" s="326"/>
      <c r="N327" s="326"/>
      <c r="P327" s="326"/>
    </row>
    <row r="328" spans="1:17" ht="18" x14ac:dyDescent="0.25">
      <c r="A328" s="245" t="s">
        <v>3329</v>
      </c>
      <c r="B328" s="475"/>
      <c r="C328" s="476"/>
      <c r="D328" s="475"/>
      <c r="E328" s="475"/>
      <c r="F328" s="475"/>
      <c r="G328" s="476"/>
      <c r="H328" s="476"/>
      <c r="I328" s="475"/>
      <c r="J328" s="475"/>
      <c r="K328" s="475"/>
      <c r="L328" s="475"/>
      <c r="M328" s="475"/>
      <c r="N328" s="475"/>
      <c r="O328" s="390"/>
      <c r="P328" s="475"/>
      <c r="Q328" s="390"/>
    </row>
    <row r="329" spans="1:17" ht="18" x14ac:dyDescent="0.25">
      <c r="A329" s="256"/>
      <c r="B329" s="326"/>
      <c r="C329" s="307"/>
      <c r="D329" s="326"/>
      <c r="E329" s="326"/>
      <c r="F329" s="326"/>
      <c r="G329" s="307"/>
      <c r="H329" s="307"/>
      <c r="I329" s="326"/>
      <c r="J329" s="326"/>
      <c r="K329" s="326"/>
      <c r="L329" s="326"/>
      <c r="M329" s="326"/>
      <c r="N329" s="326"/>
      <c r="P329" s="326"/>
    </row>
    <row r="330" spans="1:17" s="341" customFormat="1" ht="18" x14ac:dyDescent="0.25">
      <c r="A330" s="361" t="s">
        <v>3330</v>
      </c>
      <c r="B330" s="534"/>
      <c r="C330" s="535"/>
      <c r="D330" s="534"/>
      <c r="E330" s="534"/>
      <c r="F330" s="534"/>
      <c r="G330" s="536" t="s">
        <v>638</v>
      </c>
      <c r="H330" s="537"/>
      <c r="I330" s="538" t="s">
        <v>3222</v>
      </c>
      <c r="J330" s="534"/>
      <c r="K330" s="538" t="s">
        <v>3293</v>
      </c>
      <c r="L330" s="534"/>
      <c r="M330" s="539" t="s">
        <v>3222</v>
      </c>
      <c r="N330" s="534"/>
      <c r="P330" s="534"/>
    </row>
    <row r="331" spans="1:17" s="290" customFormat="1" ht="18" x14ac:dyDescent="0.25">
      <c r="A331" s="329" t="s">
        <v>3331</v>
      </c>
      <c r="B331" s="328"/>
      <c r="C331" s="413"/>
      <c r="D331" s="328"/>
      <c r="E331" s="328"/>
      <c r="F331" s="328"/>
      <c r="G331" s="413">
        <v>91528</v>
      </c>
      <c r="H331" s="480"/>
      <c r="I331" s="399">
        <v>75.800841421804094</v>
      </c>
      <c r="J331" s="328"/>
      <c r="K331" s="480">
        <v>29331714038</v>
      </c>
      <c r="L331" s="328"/>
      <c r="M331" s="399">
        <v>77.08376496323072</v>
      </c>
      <c r="N331" s="328"/>
      <c r="P331" s="328"/>
    </row>
    <row r="332" spans="1:17" s="290" customFormat="1" ht="18" x14ac:dyDescent="0.25">
      <c r="A332" s="329" t="s">
        <v>3332</v>
      </c>
      <c r="B332" s="501"/>
      <c r="C332" s="413"/>
      <c r="D332" s="501"/>
      <c r="E332" s="328"/>
      <c r="F332" s="501"/>
      <c r="G332" s="413">
        <v>29220</v>
      </c>
      <c r="H332" s="413"/>
      <c r="I332" s="399">
        <v>24.199158578195913</v>
      </c>
      <c r="J332" s="501"/>
      <c r="K332" s="480">
        <v>8720026236.7899952</v>
      </c>
      <c r="L332" s="501"/>
      <c r="M332" s="399">
        <v>22.916235036217394</v>
      </c>
      <c r="N332" s="501"/>
      <c r="P332" s="501"/>
    </row>
    <row r="333" spans="1:17" s="290" customFormat="1" ht="21" thickBot="1" x14ac:dyDescent="0.45">
      <c r="A333" s="397" t="s">
        <v>3298</v>
      </c>
      <c r="B333" s="530"/>
      <c r="C333" s="502"/>
      <c r="D333" s="530"/>
      <c r="E333" s="328"/>
      <c r="F333" s="530"/>
      <c r="G333" s="503">
        <v>120748</v>
      </c>
      <c r="H333" s="417"/>
      <c r="I333" s="505">
        <v>100</v>
      </c>
      <c r="J333" s="530"/>
      <c r="K333" s="506">
        <v>38051740275</v>
      </c>
      <c r="L333" s="530"/>
      <c r="M333" s="505">
        <v>99.999999999448107</v>
      </c>
      <c r="N333" s="530"/>
      <c r="P333" s="530"/>
    </row>
    <row r="334" spans="1:17" ht="18.75" thickTop="1" x14ac:dyDescent="0.25">
      <c r="A334" s="256"/>
      <c r="B334" s="326"/>
      <c r="C334" s="307"/>
      <c r="D334" s="326"/>
      <c r="E334" s="326"/>
      <c r="F334" s="326"/>
      <c r="G334" s="307"/>
      <c r="H334" s="307"/>
      <c r="I334" s="326"/>
      <c r="J334" s="326"/>
      <c r="K334" s="326"/>
      <c r="L334" s="326"/>
      <c r="M334" s="326"/>
      <c r="N334" s="326"/>
      <c r="P334" s="326"/>
    </row>
    <row r="335" spans="1:17" ht="18" x14ac:dyDescent="0.25">
      <c r="A335" s="245" t="s">
        <v>3333</v>
      </c>
      <c r="B335" s="475"/>
      <c r="C335" s="424"/>
      <c r="D335" s="475"/>
      <c r="E335" s="475"/>
      <c r="F335" s="475"/>
      <c r="G335" s="493"/>
      <c r="H335" s="493"/>
      <c r="I335" s="475"/>
      <c r="J335" s="475"/>
      <c r="K335" s="475"/>
      <c r="L335" s="475"/>
      <c r="M335" s="475"/>
      <c r="N335" s="475"/>
      <c r="O335" s="390"/>
      <c r="P335" s="475"/>
      <c r="Q335" s="390"/>
    </row>
    <row r="336" spans="1:17" ht="18" x14ac:dyDescent="0.25">
      <c r="A336" s="256"/>
      <c r="B336" s="326"/>
      <c r="C336" s="532"/>
      <c r="D336" s="326"/>
      <c r="E336" s="326"/>
      <c r="F336" s="326"/>
      <c r="G336" s="533"/>
      <c r="H336" s="533"/>
      <c r="I336" s="326"/>
      <c r="J336" s="326"/>
      <c r="K336" s="326"/>
      <c r="L336" s="326"/>
      <c r="M336" s="326"/>
      <c r="N336" s="326"/>
      <c r="P336" s="326"/>
    </row>
    <row r="337" spans="1:17" s="341" customFormat="1" ht="18" x14ac:dyDescent="0.25">
      <c r="A337" s="361" t="s">
        <v>3334</v>
      </c>
      <c r="B337" s="534"/>
      <c r="C337" s="535"/>
      <c r="D337" s="534"/>
      <c r="E337" s="534"/>
      <c r="F337" s="534"/>
      <c r="G337" s="536" t="s">
        <v>638</v>
      </c>
      <c r="H337" s="535"/>
      <c r="I337" s="538" t="s">
        <v>3222</v>
      </c>
      <c r="J337" s="534"/>
      <c r="K337" s="539" t="s">
        <v>3293</v>
      </c>
      <c r="L337" s="534"/>
      <c r="M337" s="539" t="s">
        <v>3222</v>
      </c>
      <c r="N337" s="534"/>
      <c r="P337" s="534"/>
    </row>
    <row r="338" spans="1:17" s="290" customFormat="1" ht="18" x14ac:dyDescent="0.25">
      <c r="A338" s="329" t="s">
        <v>3335</v>
      </c>
      <c r="B338" s="328"/>
      <c r="C338" s="413"/>
      <c r="D338" s="328"/>
      <c r="E338" s="328"/>
      <c r="F338" s="328"/>
      <c r="G338" s="413">
        <v>1</v>
      </c>
      <c r="H338" s="413"/>
      <c r="I338" s="399">
        <v>8.2817106701560264E-4</v>
      </c>
      <c r="J338" s="328"/>
      <c r="K338" s="480">
        <v>302687.5</v>
      </c>
      <c r="L338" s="328"/>
      <c r="M338" s="399">
        <v>7.9546296125348505E-4</v>
      </c>
      <c r="N338" s="328"/>
      <c r="P338" s="328"/>
    </row>
    <row r="339" spans="1:17" s="290" customFormat="1" ht="18" x14ac:dyDescent="0.25">
      <c r="A339" s="329" t="s">
        <v>3336</v>
      </c>
      <c r="B339" s="328"/>
      <c r="C339" s="413"/>
      <c r="D339" s="328"/>
      <c r="E339" s="328"/>
      <c r="F339" s="328"/>
      <c r="G339" s="413">
        <v>60003</v>
      </c>
      <c r="H339" s="413"/>
      <c r="I339" s="399">
        <v>49.692748534137209</v>
      </c>
      <c r="J339" s="328"/>
      <c r="K339" s="542">
        <v>16868763631.170023</v>
      </c>
      <c r="L339" s="328"/>
      <c r="M339" s="399">
        <v>44.331122595864045</v>
      </c>
      <c r="N339" s="328"/>
      <c r="P339" s="328"/>
    </row>
    <row r="340" spans="1:17" s="290" customFormat="1" ht="18" x14ac:dyDescent="0.25">
      <c r="A340" s="329" t="s">
        <v>3337</v>
      </c>
      <c r="B340" s="328"/>
      <c r="C340" s="413"/>
      <c r="D340" s="328"/>
      <c r="E340" s="328"/>
      <c r="F340" s="328"/>
      <c r="G340" s="413">
        <v>965</v>
      </c>
      <c r="H340" s="413"/>
      <c r="I340" s="399">
        <v>0.7991850796700567</v>
      </c>
      <c r="J340" s="328"/>
      <c r="K340" s="542">
        <v>216603451.36000016</v>
      </c>
      <c r="L340" s="328"/>
      <c r="M340" s="399">
        <v>0.56923402134726719</v>
      </c>
      <c r="N340" s="328"/>
      <c r="P340" s="328"/>
    </row>
    <row r="341" spans="1:17" s="290" customFormat="1" ht="18" x14ac:dyDescent="0.25">
      <c r="A341" s="329" t="s">
        <v>3338</v>
      </c>
      <c r="B341" s="328"/>
      <c r="C341" s="413"/>
      <c r="D341" s="328"/>
      <c r="E341" s="328"/>
      <c r="F341" s="328"/>
      <c r="G341" s="413">
        <v>5328</v>
      </c>
      <c r="H341" s="413"/>
      <c r="I341" s="399">
        <v>4.4124954450591316</v>
      </c>
      <c r="J341" s="328"/>
      <c r="K341" s="542">
        <v>1853919295.46</v>
      </c>
      <c r="L341" s="328"/>
      <c r="M341" s="399">
        <v>4.8721012023674124</v>
      </c>
      <c r="N341" s="328"/>
      <c r="P341" s="328"/>
    </row>
    <row r="342" spans="1:17" s="290" customFormat="1" ht="18" x14ac:dyDescent="0.25">
      <c r="A342" s="329" t="s">
        <v>3339</v>
      </c>
      <c r="B342" s="328"/>
      <c r="C342" s="413"/>
      <c r="D342" s="328"/>
      <c r="E342" s="328"/>
      <c r="F342" s="328"/>
      <c r="G342" s="413">
        <v>15761</v>
      </c>
      <c r="H342" s="413"/>
      <c r="I342" s="399">
        <v>13.052804187232914</v>
      </c>
      <c r="J342" s="328"/>
      <c r="K342" s="542">
        <v>5216226020.120019</v>
      </c>
      <c r="L342" s="328"/>
      <c r="M342" s="399">
        <v>13.708245621415324</v>
      </c>
      <c r="N342" s="328"/>
      <c r="P342" s="328"/>
    </row>
    <row r="343" spans="1:17" s="290" customFormat="1" ht="18" x14ac:dyDescent="0.25">
      <c r="A343" s="329" t="s">
        <v>3340</v>
      </c>
      <c r="B343" s="328"/>
      <c r="C343" s="413"/>
      <c r="D343" s="328"/>
      <c r="E343" s="328"/>
      <c r="F343" s="328"/>
      <c r="G343" s="413">
        <v>23338</v>
      </c>
      <c r="H343" s="413"/>
      <c r="I343" s="399">
        <v>19.327856362010138</v>
      </c>
      <c r="J343" s="328"/>
      <c r="K343" s="542">
        <v>9188023244.0999966</v>
      </c>
      <c r="L343" s="328"/>
      <c r="M343" s="399">
        <v>24.146131498055372</v>
      </c>
      <c r="N343" s="328"/>
      <c r="P343" s="328"/>
    </row>
    <row r="344" spans="1:17" s="290" customFormat="1" ht="18" x14ac:dyDescent="0.25">
      <c r="A344" s="329" t="s">
        <v>3341</v>
      </c>
      <c r="B344" s="328"/>
      <c r="C344" s="413"/>
      <c r="D344" s="328"/>
      <c r="E344" s="328"/>
      <c r="F344" s="328"/>
      <c r="G344" s="413">
        <v>9773</v>
      </c>
      <c r="H344" s="413"/>
      <c r="I344" s="399">
        <v>8.0937158379434848</v>
      </c>
      <c r="J344" s="328"/>
      <c r="K344" s="542">
        <v>3154592396.320013</v>
      </c>
      <c r="L344" s="328"/>
      <c r="M344" s="399">
        <v>8.2902710192011391</v>
      </c>
      <c r="N344" s="328"/>
      <c r="P344" s="328"/>
    </row>
    <row r="345" spans="1:17" s="290" customFormat="1" ht="18" x14ac:dyDescent="0.25">
      <c r="A345" s="329" t="s">
        <v>3342</v>
      </c>
      <c r="B345" s="328"/>
      <c r="C345" s="413"/>
      <c r="D345" s="328"/>
      <c r="E345" s="328"/>
      <c r="F345" s="328"/>
      <c r="G345" s="413">
        <v>3231</v>
      </c>
      <c r="H345" s="413"/>
      <c r="I345" s="399">
        <v>2.6758207175274125</v>
      </c>
      <c r="J345" s="328"/>
      <c r="K345" s="542">
        <v>987000748.54999852</v>
      </c>
      <c r="L345" s="328"/>
      <c r="M345" s="399">
        <v>2.5938386560429096</v>
      </c>
      <c r="N345" s="328"/>
      <c r="P345" s="328"/>
    </row>
    <row r="346" spans="1:17" s="290" customFormat="1" ht="18" x14ac:dyDescent="0.25">
      <c r="A346" s="329" t="s">
        <v>3343</v>
      </c>
      <c r="B346" s="328"/>
      <c r="C346" s="413"/>
      <c r="D346" s="328"/>
      <c r="E346" s="328"/>
      <c r="F346" s="328"/>
      <c r="G346" s="413">
        <v>747</v>
      </c>
      <c r="H346" s="413"/>
      <c r="I346" s="399">
        <v>0.61864378706065526</v>
      </c>
      <c r="J346" s="328"/>
      <c r="K346" s="542">
        <v>205169885.39999989</v>
      </c>
      <c r="L346" s="328"/>
      <c r="M346" s="399">
        <v>0.53918660202460322</v>
      </c>
      <c r="N346" s="328"/>
      <c r="P346" s="328"/>
    </row>
    <row r="347" spans="1:17" s="290" customFormat="1" ht="18" x14ac:dyDescent="0.25">
      <c r="A347" s="329" t="s">
        <v>3344</v>
      </c>
      <c r="B347" s="328"/>
      <c r="C347" s="413"/>
      <c r="D347" s="328"/>
      <c r="E347" s="328"/>
      <c r="F347" s="328"/>
      <c r="G347" s="413">
        <v>933</v>
      </c>
      <c r="H347" s="413"/>
      <c r="I347" s="399">
        <v>0.77268360552555737</v>
      </c>
      <c r="J347" s="328"/>
      <c r="K347" s="542">
        <v>225695051.49000031</v>
      </c>
      <c r="L347" s="328"/>
      <c r="M347" s="399">
        <v>0.59312675283417193</v>
      </c>
      <c r="N347" s="328"/>
      <c r="P347" s="328"/>
    </row>
    <row r="348" spans="1:17" s="290" customFormat="1" ht="18" x14ac:dyDescent="0.25">
      <c r="A348" s="329" t="s">
        <v>3345</v>
      </c>
      <c r="B348" s="328"/>
      <c r="C348" s="413"/>
      <c r="D348" s="328"/>
      <c r="E348" s="328"/>
      <c r="F348" s="328"/>
      <c r="G348" s="413">
        <v>668</v>
      </c>
      <c r="H348" s="413"/>
      <c r="I348" s="399">
        <v>0.55321827276642266</v>
      </c>
      <c r="J348" s="328"/>
      <c r="K348" s="542">
        <v>135443863.17999998</v>
      </c>
      <c r="L348" s="328"/>
      <c r="M348" s="399">
        <v>0.35594656696683757</v>
      </c>
      <c r="N348" s="328"/>
      <c r="P348" s="328"/>
    </row>
    <row r="349" spans="1:17" s="290" customFormat="1" ht="18.75" thickBot="1" x14ac:dyDescent="0.3">
      <c r="A349" s="397" t="s">
        <v>3298</v>
      </c>
      <c r="B349" s="501"/>
      <c r="C349" s="502"/>
      <c r="D349" s="501"/>
      <c r="E349" s="328"/>
      <c r="F349" s="501"/>
      <c r="G349" s="503">
        <v>120748</v>
      </c>
      <c r="H349" s="417"/>
      <c r="I349" s="505">
        <v>99.999999999999986</v>
      </c>
      <c r="J349" s="501"/>
      <c r="K349" s="543">
        <v>38051740275</v>
      </c>
      <c r="L349" s="501"/>
      <c r="M349" s="505">
        <v>99.99999999908033</v>
      </c>
      <c r="N349" s="501"/>
      <c r="P349" s="501"/>
    </row>
    <row r="350" spans="1:17" ht="21" thickTop="1" x14ac:dyDescent="0.4">
      <c r="A350" s="256"/>
      <c r="B350" s="544"/>
      <c r="C350" s="307"/>
      <c r="D350" s="544"/>
      <c r="E350" s="326"/>
      <c r="F350" s="544"/>
      <c r="G350" s="307"/>
      <c r="H350" s="307"/>
      <c r="I350" s="326"/>
      <c r="J350" s="544"/>
      <c r="K350" s="326"/>
      <c r="L350" s="544"/>
      <c r="M350" s="326"/>
      <c r="N350" s="544"/>
      <c r="P350" s="544"/>
    </row>
    <row r="351" spans="1:17" ht="21" x14ac:dyDescent="0.25">
      <c r="A351" s="245" t="s">
        <v>3346</v>
      </c>
      <c r="B351" s="475"/>
      <c r="C351" s="424"/>
      <c r="D351" s="475"/>
      <c r="E351" s="475"/>
      <c r="F351" s="475"/>
      <c r="G351" s="493"/>
      <c r="H351" s="493"/>
      <c r="I351" s="475"/>
      <c r="J351" s="475"/>
      <c r="K351" s="475"/>
      <c r="L351" s="475"/>
      <c r="M351" s="475"/>
      <c r="N351" s="475"/>
      <c r="O351" s="390"/>
      <c r="P351" s="475"/>
      <c r="Q351" s="390"/>
    </row>
    <row r="352" spans="1:17" ht="18" x14ac:dyDescent="0.25">
      <c r="A352" s="256"/>
      <c r="B352" s="477"/>
      <c r="C352" s="532"/>
      <c r="D352" s="477"/>
      <c r="E352" s="326"/>
      <c r="F352" s="477"/>
      <c r="G352" s="533"/>
      <c r="H352" s="533"/>
      <c r="I352" s="326"/>
      <c r="J352" s="477"/>
      <c r="K352" s="326"/>
      <c r="L352" s="477"/>
      <c r="M352" s="326"/>
      <c r="N352" s="477"/>
      <c r="P352" s="477"/>
    </row>
    <row r="353" spans="1:16" ht="25.15" customHeight="1" x14ac:dyDescent="0.25">
      <c r="A353" s="361" t="s">
        <v>3347</v>
      </c>
      <c r="B353" s="326"/>
      <c r="C353" s="494"/>
      <c r="D353" s="326"/>
      <c r="E353" s="326"/>
      <c r="F353" s="326"/>
      <c r="G353" s="495" t="s">
        <v>638</v>
      </c>
      <c r="H353" s="477"/>
      <c r="I353" s="496" t="s">
        <v>3222</v>
      </c>
      <c r="J353" s="326"/>
      <c r="K353" s="497" t="s">
        <v>3293</v>
      </c>
      <c r="L353" s="326"/>
      <c r="M353" s="496" t="s">
        <v>3222</v>
      </c>
      <c r="N353" s="326"/>
      <c r="P353" s="326"/>
    </row>
    <row r="354" spans="1:16" s="290" customFormat="1" ht="18" x14ac:dyDescent="0.25">
      <c r="A354" s="329" t="s">
        <v>3348</v>
      </c>
      <c r="B354" s="328"/>
      <c r="C354" s="413"/>
      <c r="D354" s="328"/>
      <c r="E354" s="328"/>
      <c r="F354" s="328"/>
      <c r="G354" s="413">
        <v>20294</v>
      </c>
      <c r="H354" s="480"/>
      <c r="I354" s="399">
        <v>16.806903634014642</v>
      </c>
      <c r="J354" s="328"/>
      <c r="K354" s="480">
        <v>2422971044.7400022</v>
      </c>
      <c r="L354" s="328"/>
      <c r="M354" s="399">
        <v>6.3675695966312871</v>
      </c>
      <c r="N354" s="328"/>
      <c r="O354" s="545"/>
      <c r="P354" s="328"/>
    </row>
    <row r="355" spans="1:16" s="290" customFormat="1" ht="18" x14ac:dyDescent="0.25">
      <c r="A355" s="329" t="s">
        <v>3349</v>
      </c>
      <c r="B355" s="328"/>
      <c r="C355" s="413"/>
      <c r="D355" s="328"/>
      <c r="E355" s="328"/>
      <c r="F355" s="328"/>
      <c r="G355" s="413">
        <v>9878</v>
      </c>
      <c r="H355" s="480"/>
      <c r="I355" s="399">
        <v>8.1806737999801236</v>
      </c>
      <c r="J355" s="328"/>
      <c r="K355" s="480">
        <v>2190467550.2799921</v>
      </c>
      <c r="L355" s="328"/>
      <c r="M355" s="399">
        <v>5.7565502509201387</v>
      </c>
      <c r="N355" s="328"/>
      <c r="O355" s="545"/>
      <c r="P355" s="328"/>
    </row>
    <row r="356" spans="1:16" s="290" customFormat="1" ht="18" x14ac:dyDescent="0.25">
      <c r="A356" s="329" t="s">
        <v>3350</v>
      </c>
      <c r="B356" s="328"/>
      <c r="C356" s="413"/>
      <c r="D356" s="328"/>
      <c r="E356" s="328"/>
      <c r="F356" s="328"/>
      <c r="G356" s="413">
        <v>10806</v>
      </c>
      <c r="H356" s="480"/>
      <c r="I356" s="399">
        <v>8.949216550170604</v>
      </c>
      <c r="J356" s="328"/>
      <c r="K356" s="480">
        <v>2628771249.3500152</v>
      </c>
      <c r="L356" s="328"/>
      <c r="M356" s="399">
        <v>6.9084126779797197</v>
      </c>
      <c r="N356" s="328"/>
      <c r="O356" s="545"/>
      <c r="P356" s="328"/>
    </row>
    <row r="357" spans="1:16" s="290" customFormat="1" ht="18" x14ac:dyDescent="0.25">
      <c r="A357" s="329" t="s">
        <v>3351</v>
      </c>
      <c r="B357" s="328"/>
      <c r="C357" s="413"/>
      <c r="D357" s="328"/>
      <c r="E357" s="328"/>
      <c r="F357" s="328"/>
      <c r="G357" s="413">
        <v>10546</v>
      </c>
      <c r="H357" s="480"/>
      <c r="I357" s="399">
        <v>8.7338920727465457</v>
      </c>
      <c r="J357" s="328"/>
      <c r="K357" s="480">
        <v>2882325792.2000074</v>
      </c>
      <c r="L357" s="328"/>
      <c r="M357" s="399">
        <v>7.574754193551815</v>
      </c>
      <c r="N357" s="328"/>
      <c r="O357" s="545"/>
      <c r="P357" s="328"/>
    </row>
    <row r="358" spans="1:16" s="290" customFormat="1" ht="18" x14ac:dyDescent="0.25">
      <c r="A358" s="329" t="s">
        <v>3352</v>
      </c>
      <c r="B358" s="328"/>
      <c r="C358" s="413"/>
      <c r="D358" s="328"/>
      <c r="E358" s="328"/>
      <c r="F358" s="328"/>
      <c r="G358" s="413">
        <v>10436</v>
      </c>
      <c r="H358" s="480"/>
      <c r="I358" s="399">
        <v>8.6427932553748299</v>
      </c>
      <c r="J358" s="328"/>
      <c r="K358" s="480">
        <v>3150896674.6000061</v>
      </c>
      <c r="L358" s="328"/>
      <c r="M358" s="399">
        <v>8.2805586599416205</v>
      </c>
      <c r="N358" s="328"/>
      <c r="O358" s="545"/>
      <c r="P358" s="328"/>
    </row>
    <row r="359" spans="1:16" s="290" customFormat="1" ht="18" x14ac:dyDescent="0.25">
      <c r="A359" s="329" t="s">
        <v>3353</v>
      </c>
      <c r="B359" s="328"/>
      <c r="C359" s="413"/>
      <c r="D359" s="328"/>
      <c r="E359" s="328"/>
      <c r="F359" s="328"/>
      <c r="G359" s="413">
        <v>10863</v>
      </c>
      <c r="H359" s="480"/>
      <c r="I359" s="399">
        <v>8.996422300990492</v>
      </c>
      <c r="J359" s="328"/>
      <c r="K359" s="480">
        <v>3681555748.860003</v>
      </c>
      <c r="L359" s="328"/>
      <c r="M359" s="399">
        <v>9.6751310774576726</v>
      </c>
      <c r="N359" s="328"/>
      <c r="O359" s="545"/>
      <c r="P359" s="328"/>
    </row>
    <row r="360" spans="1:16" s="290" customFormat="1" ht="18" x14ac:dyDescent="0.25">
      <c r="A360" s="329" t="s">
        <v>3354</v>
      </c>
      <c r="B360" s="328"/>
      <c r="C360" s="413"/>
      <c r="D360" s="328"/>
      <c r="E360" s="328"/>
      <c r="F360" s="328"/>
      <c r="G360" s="413">
        <v>11888</v>
      </c>
      <c r="H360" s="480"/>
      <c r="I360" s="399">
        <v>9.8452976446814855</v>
      </c>
      <c r="J360" s="328"/>
      <c r="K360" s="480">
        <v>4289937415.2800131</v>
      </c>
      <c r="L360" s="328"/>
      <c r="M360" s="399">
        <v>11.27395852141486</v>
      </c>
      <c r="N360" s="328"/>
      <c r="O360" s="545"/>
      <c r="P360" s="328"/>
    </row>
    <row r="361" spans="1:16" s="290" customFormat="1" ht="18" x14ac:dyDescent="0.25">
      <c r="A361" s="329" t="s">
        <v>3355</v>
      </c>
      <c r="B361" s="328"/>
      <c r="C361" s="413"/>
      <c r="D361" s="328"/>
      <c r="E361" s="328"/>
      <c r="F361" s="328"/>
      <c r="G361" s="413">
        <v>11089</v>
      </c>
      <c r="H361" s="480"/>
      <c r="I361" s="399">
        <v>9.1835889621360192</v>
      </c>
      <c r="J361" s="328"/>
      <c r="K361" s="480">
        <v>4375123211.7600298</v>
      </c>
      <c r="L361" s="328"/>
      <c r="M361" s="399">
        <v>11.497826854017729</v>
      </c>
      <c r="N361" s="328"/>
      <c r="O361" s="545"/>
      <c r="P361" s="328"/>
    </row>
    <row r="362" spans="1:16" s="290" customFormat="1" ht="18" x14ac:dyDescent="0.25">
      <c r="A362" s="329" t="s">
        <v>3356</v>
      </c>
      <c r="B362" s="328"/>
      <c r="C362" s="502"/>
      <c r="D362" s="328"/>
      <c r="E362" s="328"/>
      <c r="F362" s="328"/>
      <c r="G362" s="413">
        <v>8025</v>
      </c>
      <c r="H362" s="480"/>
      <c r="I362" s="399">
        <v>6.6460728128002122</v>
      </c>
      <c r="J362" s="328"/>
      <c r="K362" s="480">
        <v>3528134533.150003</v>
      </c>
      <c r="L362" s="328"/>
      <c r="M362" s="399">
        <v>9.271940015495133</v>
      </c>
      <c r="N362" s="328"/>
      <c r="O362" s="545"/>
      <c r="P362" s="328"/>
    </row>
    <row r="363" spans="1:16" s="290" customFormat="1" ht="18" x14ac:dyDescent="0.25">
      <c r="A363" s="329" t="s">
        <v>3357</v>
      </c>
      <c r="B363" s="328"/>
      <c r="C363" s="502"/>
      <c r="D363" s="328"/>
      <c r="E363" s="328"/>
      <c r="F363" s="328"/>
      <c r="G363" s="413">
        <v>5417</v>
      </c>
      <c r="H363" s="480"/>
      <c r="I363" s="399">
        <v>4.4862026700235198</v>
      </c>
      <c r="J363" s="328"/>
      <c r="K363" s="480">
        <v>2593642164.9600081</v>
      </c>
      <c r="L363" s="328"/>
      <c r="M363" s="399">
        <v>6.8160934196852789</v>
      </c>
      <c r="N363" s="328"/>
      <c r="O363" s="545"/>
      <c r="P363" s="328"/>
    </row>
    <row r="364" spans="1:16" s="290" customFormat="1" ht="18" x14ac:dyDescent="0.25">
      <c r="A364" s="329" t="s">
        <v>3358</v>
      </c>
      <c r="B364" s="328"/>
      <c r="C364" s="502"/>
      <c r="D364" s="328"/>
      <c r="E364" s="328"/>
      <c r="F364" s="328"/>
      <c r="G364" s="413">
        <v>4440</v>
      </c>
      <c r="H364" s="480"/>
      <c r="I364" s="399">
        <v>3.6770795375492762</v>
      </c>
      <c r="J364" s="328"/>
      <c r="K364" s="480">
        <v>2239638509.6300044</v>
      </c>
      <c r="L364" s="328"/>
      <c r="M364" s="399">
        <v>5.8857715664096633</v>
      </c>
      <c r="N364" s="328"/>
      <c r="O364" s="545"/>
      <c r="P364" s="328"/>
    </row>
    <row r="365" spans="1:16" s="290" customFormat="1" ht="18" x14ac:dyDescent="0.25">
      <c r="A365" s="329" t="s">
        <v>3359</v>
      </c>
      <c r="B365" s="328"/>
      <c r="C365" s="502"/>
      <c r="D365" s="328"/>
      <c r="E365" s="328"/>
      <c r="F365" s="328"/>
      <c r="G365" s="413">
        <v>4893</v>
      </c>
      <c r="H365" s="480"/>
      <c r="I365" s="399">
        <v>4.0522410309073447</v>
      </c>
      <c r="J365" s="328"/>
      <c r="K365" s="480">
        <v>2741329904.4199996</v>
      </c>
      <c r="L365" s="328"/>
      <c r="M365" s="399">
        <v>7.2042169020612539</v>
      </c>
      <c r="N365" s="328"/>
      <c r="O365" s="545"/>
      <c r="P365" s="328"/>
    </row>
    <row r="366" spans="1:16" s="290" customFormat="1" ht="18" x14ac:dyDescent="0.25">
      <c r="A366" s="329" t="s">
        <v>3360</v>
      </c>
      <c r="B366" s="328"/>
      <c r="C366" s="502"/>
      <c r="D366" s="328"/>
      <c r="E366" s="328"/>
      <c r="F366" s="328"/>
      <c r="G366" s="413">
        <v>2074</v>
      </c>
      <c r="H366" s="480"/>
      <c r="I366" s="399">
        <v>1.7176267929903601</v>
      </c>
      <c r="J366" s="328"/>
      <c r="K366" s="480">
        <v>1256094363.4999998</v>
      </c>
      <c r="L366" s="328"/>
      <c r="M366" s="399">
        <v>3.3010168639389512</v>
      </c>
      <c r="N366" s="328"/>
      <c r="O366" s="545"/>
      <c r="P366" s="328"/>
    </row>
    <row r="367" spans="1:16" s="290" customFormat="1" ht="18" x14ac:dyDescent="0.25">
      <c r="A367" s="329" t="s">
        <v>3361</v>
      </c>
      <c r="B367" s="328"/>
      <c r="C367" s="502"/>
      <c r="D367" s="328"/>
      <c r="E367" s="328"/>
      <c r="F367" s="328"/>
      <c r="G367" s="413">
        <v>99</v>
      </c>
      <c r="H367" s="480"/>
      <c r="I367" s="399">
        <v>8.1988935634544666E-2</v>
      </c>
      <c r="J367" s="328"/>
      <c r="K367" s="480">
        <v>70852111.919999987</v>
      </c>
      <c r="L367" s="328"/>
      <c r="M367" s="399">
        <v>0.18619939957529311</v>
      </c>
      <c r="N367" s="328"/>
      <c r="O367" s="545"/>
      <c r="P367" s="328"/>
    </row>
    <row r="368" spans="1:16" s="290" customFormat="1" ht="18.75" thickBot="1" x14ac:dyDescent="0.3">
      <c r="A368" s="397" t="s">
        <v>3298</v>
      </c>
      <c r="B368" s="501"/>
      <c r="C368" s="502"/>
      <c r="D368" s="501"/>
      <c r="E368" s="328"/>
      <c r="F368" s="501"/>
      <c r="G368" s="503">
        <v>120748</v>
      </c>
      <c r="H368" s="273"/>
      <c r="I368" s="505">
        <v>99.999999999999972</v>
      </c>
      <c r="J368" s="501"/>
      <c r="K368" s="503">
        <v>38051740275</v>
      </c>
      <c r="L368" s="501"/>
      <c r="M368" s="505">
        <v>99.999999999080401</v>
      </c>
      <c r="N368" s="501"/>
      <c r="P368" s="501"/>
    </row>
    <row r="369" spans="1:17" ht="19.5" thickTop="1" x14ac:dyDescent="0.3">
      <c r="A369" s="256"/>
      <c r="B369" s="546"/>
      <c r="C369" s="256"/>
      <c r="D369" s="546"/>
      <c r="E369" s="256"/>
      <c r="F369" s="546"/>
      <c r="G369" s="256"/>
      <c r="H369" s="256"/>
      <c r="I369" s="256"/>
      <c r="J369" s="546"/>
      <c r="K369" s="256"/>
      <c r="L369" s="546"/>
      <c r="M369" s="546"/>
      <c r="N369" s="546"/>
      <c r="P369" s="546"/>
    </row>
    <row r="370" spans="1:17" ht="18.75" x14ac:dyDescent="0.3">
      <c r="A370" s="611" t="s">
        <v>3362</v>
      </c>
      <c r="B370" s="611"/>
      <c r="C370" s="611"/>
      <c r="D370" s="611"/>
      <c r="E370" s="611"/>
      <c r="F370" s="611"/>
      <c r="G370" s="611"/>
      <c r="H370" s="611"/>
      <c r="I370" s="611"/>
      <c r="J370" s="611"/>
      <c r="K370" s="611"/>
      <c r="L370" s="611"/>
      <c r="M370" s="611"/>
      <c r="N370" s="546"/>
      <c r="P370" s="546"/>
    </row>
    <row r="371" spans="1:17" ht="18.75" x14ac:dyDescent="0.3">
      <c r="A371" s="386"/>
      <c r="B371" s="386"/>
      <c r="C371" s="386"/>
      <c r="D371" s="386"/>
      <c r="E371" s="386"/>
      <c r="F371" s="386"/>
      <c r="G371" s="386"/>
      <c r="H371" s="386"/>
      <c r="I371" s="386"/>
      <c r="J371" s="386"/>
      <c r="K371" s="386"/>
      <c r="L371" s="386"/>
      <c r="M371" s="386"/>
      <c r="N371" s="546"/>
      <c r="P371" s="546"/>
    </row>
    <row r="372" spans="1:17" ht="18" x14ac:dyDescent="0.25">
      <c r="A372" s="492" t="s">
        <v>3363</v>
      </c>
      <c r="B372" s="475"/>
      <c r="C372" s="424"/>
      <c r="D372" s="475"/>
      <c r="E372" s="475"/>
      <c r="F372" s="475"/>
      <c r="G372" s="493"/>
      <c r="H372" s="493"/>
      <c r="I372" s="475"/>
      <c r="J372" s="475"/>
      <c r="K372" s="475"/>
      <c r="L372" s="475"/>
      <c r="M372" s="390"/>
      <c r="N372" s="475"/>
      <c r="O372" s="390"/>
      <c r="P372" s="475"/>
      <c r="Q372" s="390"/>
    </row>
    <row r="373" spans="1:17" ht="10.15" customHeight="1" x14ac:dyDescent="0.25">
      <c r="A373" s="256"/>
      <c r="B373" s="477"/>
      <c r="C373" s="307"/>
      <c r="D373" s="477"/>
      <c r="E373" s="326"/>
      <c r="F373" s="477"/>
      <c r="G373" s="307"/>
      <c r="H373" s="307"/>
      <c r="I373" s="326"/>
      <c r="J373" s="477"/>
      <c r="K373" s="326"/>
      <c r="L373" s="477"/>
      <c r="M373" s="256"/>
      <c r="N373" s="477"/>
      <c r="P373" s="477"/>
    </row>
    <row r="374" spans="1:17" ht="18" x14ac:dyDescent="0.25">
      <c r="A374" s="361" t="s">
        <v>3364</v>
      </c>
      <c r="B374" s="326"/>
      <c r="C374" s="494"/>
      <c r="D374" s="326"/>
      <c r="E374" s="326"/>
      <c r="F374" s="326"/>
      <c r="G374" s="495" t="s">
        <v>638</v>
      </c>
      <c r="H374" s="477"/>
      <c r="I374" s="496" t="s">
        <v>3222</v>
      </c>
      <c r="J374" s="326"/>
      <c r="K374" s="497" t="s">
        <v>3293</v>
      </c>
      <c r="L374" s="326"/>
      <c r="M374" s="496" t="s">
        <v>3222</v>
      </c>
      <c r="N374" s="326"/>
      <c r="P374" s="326"/>
    </row>
    <row r="375" spans="1:17" s="290" customFormat="1" ht="18" x14ac:dyDescent="0.25">
      <c r="A375" s="329" t="s">
        <v>3365</v>
      </c>
      <c r="B375" s="328"/>
      <c r="C375" s="413"/>
      <c r="D375" s="328"/>
      <c r="E375" s="328"/>
      <c r="F375" s="328"/>
      <c r="G375" s="413">
        <v>25714</v>
      </c>
      <c r="H375" s="273"/>
      <c r="I375" s="399">
        <v>21.295590817239209</v>
      </c>
      <c r="J375" s="328"/>
      <c r="K375" s="480">
        <v>7285452659.3699827</v>
      </c>
      <c r="L375" s="328"/>
      <c r="M375" s="399">
        <v>19.146174673531359</v>
      </c>
      <c r="N375" s="328"/>
      <c r="P375" s="328"/>
    </row>
    <row r="376" spans="1:17" s="290" customFormat="1" ht="18" x14ac:dyDescent="0.25">
      <c r="A376" s="329" t="s">
        <v>3366</v>
      </c>
      <c r="B376" s="328"/>
      <c r="C376" s="413"/>
      <c r="D376" s="328"/>
      <c r="E376" s="328"/>
      <c r="F376" s="328"/>
      <c r="G376" s="413">
        <v>50207</v>
      </c>
      <c r="H376" s="273"/>
      <c r="I376" s="399">
        <v>41.579984761652369</v>
      </c>
      <c r="J376" s="328"/>
      <c r="K376" s="542">
        <v>16145664530.290039</v>
      </c>
      <c r="L376" s="328"/>
      <c r="M376" s="399">
        <v>42.430817654081757</v>
      </c>
      <c r="N376" s="328"/>
      <c r="P376" s="328"/>
    </row>
    <row r="377" spans="1:17" s="290" customFormat="1" ht="18" x14ac:dyDescent="0.25">
      <c r="A377" s="329" t="s">
        <v>3367</v>
      </c>
      <c r="B377" s="328"/>
      <c r="C377" s="413"/>
      <c r="D377" s="328"/>
      <c r="E377" s="328"/>
      <c r="F377" s="328"/>
      <c r="G377" s="413">
        <v>32233</v>
      </c>
      <c r="H377" s="273"/>
      <c r="I377" s="399">
        <v>26.694438003113923</v>
      </c>
      <c r="J377" s="328"/>
      <c r="K377" s="542">
        <v>11107842200.640078</v>
      </c>
      <c r="L377" s="328"/>
      <c r="M377" s="399">
        <v>29.191417055734327</v>
      </c>
      <c r="N377" s="328"/>
      <c r="P377" s="328"/>
    </row>
    <row r="378" spans="1:17" s="290" customFormat="1" ht="18" x14ac:dyDescent="0.25">
      <c r="A378" s="329" t="s">
        <v>3368</v>
      </c>
      <c r="B378" s="328"/>
      <c r="C378" s="413"/>
      <c r="D378" s="328"/>
      <c r="E378" s="328"/>
      <c r="F378" s="328"/>
      <c r="G378" s="413">
        <v>7230</v>
      </c>
      <c r="H378" s="273"/>
      <c r="I378" s="399">
        <v>5.9876768145228079</v>
      </c>
      <c r="J378" s="328"/>
      <c r="K378" s="542">
        <v>2031862664.4199953</v>
      </c>
      <c r="L378" s="328"/>
      <c r="M378" s="399">
        <v>5.3397365001855892</v>
      </c>
      <c r="N378" s="328"/>
      <c r="P378" s="328"/>
    </row>
    <row r="379" spans="1:17" s="290" customFormat="1" ht="18" x14ac:dyDescent="0.25">
      <c r="A379" s="329" t="s">
        <v>3369</v>
      </c>
      <c r="B379" s="328"/>
      <c r="C379" s="413"/>
      <c r="D379" s="328"/>
      <c r="E379" s="328"/>
      <c r="F379" s="328"/>
      <c r="G379" s="413">
        <v>4926</v>
      </c>
      <c r="H379" s="273"/>
      <c r="I379" s="399">
        <v>4.079570676118859</v>
      </c>
      <c r="J379" s="328"/>
      <c r="K379" s="542">
        <v>1367814186.1900024</v>
      </c>
      <c r="L379" s="328"/>
      <c r="M379" s="399">
        <v>3.5946166359404499</v>
      </c>
      <c r="N379" s="328"/>
      <c r="P379" s="328"/>
    </row>
    <row r="380" spans="1:17" s="290" customFormat="1" ht="18" x14ac:dyDescent="0.25">
      <c r="A380" s="329" t="s">
        <v>3370</v>
      </c>
      <c r="B380" s="328"/>
      <c r="C380" s="413"/>
      <c r="D380" s="328"/>
      <c r="E380" s="328"/>
      <c r="F380" s="328"/>
      <c r="G380" s="413">
        <v>353</v>
      </c>
      <c r="H380" s="273"/>
      <c r="I380" s="399">
        <v>0.29234438665650775</v>
      </c>
      <c r="J380" s="328"/>
      <c r="K380" s="542">
        <v>90973710.339999989</v>
      </c>
      <c r="L380" s="328"/>
      <c r="M380" s="399">
        <v>0.2390789742664404</v>
      </c>
      <c r="N380" s="328"/>
      <c r="P380" s="328"/>
    </row>
    <row r="381" spans="1:17" s="290" customFormat="1" ht="18" x14ac:dyDescent="0.25">
      <c r="A381" s="329" t="s">
        <v>3371</v>
      </c>
      <c r="B381" s="328"/>
      <c r="C381" s="413"/>
      <c r="D381" s="328"/>
      <c r="E381" s="328"/>
      <c r="F381" s="328"/>
      <c r="G381" s="413">
        <v>22</v>
      </c>
      <c r="H381" s="273"/>
      <c r="I381" s="399">
        <v>1.8219763474343263E-2</v>
      </c>
      <c r="J381" s="328"/>
      <c r="K381" s="542">
        <v>8291390.1600000011</v>
      </c>
      <c r="L381" s="328"/>
      <c r="M381" s="399">
        <v>2.1789779127257016E-2</v>
      </c>
      <c r="N381" s="328"/>
      <c r="P381" s="328"/>
    </row>
    <row r="382" spans="1:17" s="290" customFormat="1" ht="18" x14ac:dyDescent="0.25">
      <c r="A382" s="329" t="s">
        <v>3372</v>
      </c>
      <c r="B382" s="328"/>
      <c r="C382" s="413"/>
      <c r="D382" s="328"/>
      <c r="E382" s="328"/>
      <c r="F382" s="328"/>
      <c r="G382" s="413">
        <v>61</v>
      </c>
      <c r="H382" s="273"/>
      <c r="I382" s="399">
        <v>5.0518435087951771E-2</v>
      </c>
      <c r="J382" s="328"/>
      <c r="K382" s="542">
        <v>13535131.570000002</v>
      </c>
      <c r="L382" s="328"/>
      <c r="M382" s="399">
        <v>3.5570335212480639E-2</v>
      </c>
      <c r="N382" s="328"/>
      <c r="P382" s="328"/>
    </row>
    <row r="383" spans="1:17" s="290" customFormat="1" ht="18" x14ac:dyDescent="0.25">
      <c r="A383" s="329" t="s">
        <v>3373</v>
      </c>
      <c r="B383" s="328"/>
      <c r="C383" s="413"/>
      <c r="D383" s="328"/>
      <c r="E383" s="328"/>
      <c r="F383" s="328"/>
      <c r="G383" s="413">
        <v>2</v>
      </c>
      <c r="H383" s="273"/>
      <c r="I383" s="399">
        <v>1.6563421340312053E-3</v>
      </c>
      <c r="J383" s="328"/>
      <c r="K383" s="542">
        <v>303801.67000000004</v>
      </c>
      <c r="L383" s="328"/>
      <c r="M383" s="399">
        <v>7.9839100079109339E-4</v>
      </c>
      <c r="N383" s="328"/>
      <c r="P383" s="328"/>
    </row>
    <row r="384" spans="1:17" s="290" customFormat="1" ht="18.75" thickBot="1" x14ac:dyDescent="0.3">
      <c r="A384" s="397" t="s">
        <v>3298</v>
      </c>
      <c r="B384" s="501"/>
      <c r="C384" s="502"/>
      <c r="D384" s="501"/>
      <c r="E384" s="328"/>
      <c r="F384" s="501"/>
      <c r="G384" s="503">
        <v>120748</v>
      </c>
      <c r="H384" s="417"/>
      <c r="I384" s="505">
        <v>100.00000000000001</v>
      </c>
      <c r="J384" s="501"/>
      <c r="K384" s="506">
        <v>38051740275</v>
      </c>
      <c r="L384" s="501"/>
      <c r="M384" s="505">
        <v>99.999999999080444</v>
      </c>
      <c r="N384" s="501"/>
      <c r="P384" s="501"/>
    </row>
    <row r="385" spans="1:17" ht="18.75" thickTop="1" x14ac:dyDescent="0.25">
      <c r="A385" s="232"/>
      <c r="B385" s="547"/>
      <c r="C385" s="521"/>
      <c r="D385" s="547"/>
      <c r="E385" s="326"/>
      <c r="F385" s="547"/>
      <c r="G385" s="521"/>
      <c r="H385" s="431"/>
      <c r="I385" s="522"/>
      <c r="J385" s="547"/>
      <c r="K385" s="431"/>
      <c r="L385" s="547"/>
      <c r="M385" s="522"/>
      <c r="N385" s="547"/>
      <c r="P385" s="547"/>
    </row>
    <row r="386" spans="1:17" ht="18" x14ac:dyDescent="0.25">
      <c r="A386" s="492" t="s">
        <v>3374</v>
      </c>
      <c r="B386" s="508"/>
      <c r="C386" s="509"/>
      <c r="D386" s="508"/>
      <c r="E386" s="508"/>
      <c r="F386" s="508"/>
      <c r="G386" s="509"/>
      <c r="H386" s="509"/>
      <c r="I386" s="508"/>
      <c r="J386" s="508"/>
      <c r="K386" s="508"/>
      <c r="L386" s="508"/>
      <c r="M386" s="390"/>
      <c r="N386" s="508"/>
      <c r="O386" s="390"/>
      <c r="P386" s="508"/>
      <c r="Q386" s="390"/>
    </row>
    <row r="387" spans="1:17" ht="15.6" customHeight="1" x14ac:dyDescent="0.25">
      <c r="A387" s="256"/>
      <c r="B387" s="326"/>
      <c r="C387" s="307"/>
      <c r="D387" s="326"/>
      <c r="E387" s="326"/>
      <c r="F387" s="326"/>
      <c r="G387" s="307"/>
      <c r="H387" s="307"/>
      <c r="I387" s="326"/>
      <c r="J387" s="326"/>
      <c r="K387" s="326"/>
      <c r="L387" s="326"/>
      <c r="M387" s="256"/>
      <c r="N387" s="326"/>
      <c r="P387" s="326"/>
    </row>
    <row r="388" spans="1:17" ht="24" customHeight="1" x14ac:dyDescent="0.25">
      <c r="A388" s="361" t="s">
        <v>3375</v>
      </c>
      <c r="B388" s="326"/>
      <c r="C388" s="494"/>
      <c r="D388" s="326"/>
      <c r="E388" s="326"/>
      <c r="F388" s="326"/>
      <c r="G388" s="495" t="s">
        <v>638</v>
      </c>
      <c r="H388" s="494"/>
      <c r="I388" s="496" t="s">
        <v>3222</v>
      </c>
      <c r="J388" s="326"/>
      <c r="K388" s="496" t="s">
        <v>3293</v>
      </c>
      <c r="L388" s="326"/>
      <c r="M388" s="496" t="s">
        <v>3222</v>
      </c>
      <c r="N388" s="326"/>
      <c r="P388" s="326"/>
    </row>
    <row r="389" spans="1:17" s="290" customFormat="1" ht="18" x14ac:dyDescent="0.25">
      <c r="A389" s="329" t="s">
        <v>3376</v>
      </c>
      <c r="B389" s="328"/>
      <c r="C389" s="413"/>
      <c r="D389" s="328"/>
      <c r="E389" s="328"/>
      <c r="F389" s="328"/>
      <c r="G389" s="413">
        <v>18368</v>
      </c>
      <c r="H389" s="413"/>
      <c r="I389" s="399">
        <v>15.21184615894259</v>
      </c>
      <c r="J389" s="328"/>
      <c r="K389" s="480">
        <v>1085371212.8799961</v>
      </c>
      <c r="L389" s="328"/>
      <c r="M389" s="399">
        <v>2.8523563049574507</v>
      </c>
      <c r="N389" s="328"/>
      <c r="P389" s="328"/>
    </row>
    <row r="390" spans="1:17" s="290" customFormat="1" ht="18" x14ac:dyDescent="0.25">
      <c r="A390" s="329" t="s">
        <v>3377</v>
      </c>
      <c r="B390" s="328"/>
      <c r="C390" s="413"/>
      <c r="D390" s="328"/>
      <c r="E390" s="328"/>
      <c r="F390" s="328"/>
      <c r="G390" s="413">
        <v>30162</v>
      </c>
      <c r="H390" s="413"/>
      <c r="I390" s="399">
        <v>24.979295723324611</v>
      </c>
      <c r="J390" s="328"/>
      <c r="K390" s="480">
        <v>4542836903.8699846</v>
      </c>
      <c r="L390" s="328"/>
      <c r="M390" s="399">
        <v>11.938578553934443</v>
      </c>
      <c r="N390" s="328"/>
      <c r="P390" s="328"/>
    </row>
    <row r="391" spans="1:17" s="290" customFormat="1" ht="18" x14ac:dyDescent="0.25">
      <c r="A391" s="329" t="s">
        <v>3378</v>
      </c>
      <c r="B391" s="328"/>
      <c r="C391" s="413"/>
      <c r="D391" s="328"/>
      <c r="E391" s="328"/>
      <c r="F391" s="328"/>
      <c r="G391" s="413">
        <v>24493</v>
      </c>
      <c r="H391" s="413"/>
      <c r="I391" s="399">
        <v>20.284393944413161</v>
      </c>
      <c r="J391" s="328"/>
      <c r="K391" s="480">
        <v>6064634737.4400034</v>
      </c>
      <c r="L391" s="328"/>
      <c r="M391" s="399">
        <v>15.93786432265877</v>
      </c>
      <c r="N391" s="328"/>
      <c r="P391" s="328"/>
    </row>
    <row r="392" spans="1:17" s="290" customFormat="1" ht="18" x14ac:dyDescent="0.25">
      <c r="A392" s="329" t="s">
        <v>3379</v>
      </c>
      <c r="B392" s="328"/>
      <c r="C392" s="413"/>
      <c r="D392" s="328"/>
      <c r="E392" s="328"/>
      <c r="F392" s="328"/>
      <c r="G392" s="413">
        <v>16239</v>
      </c>
      <c r="H392" s="413"/>
      <c r="I392" s="399">
        <v>13.448669957266373</v>
      </c>
      <c r="J392" s="328"/>
      <c r="K392" s="480">
        <v>5635025365.3700199</v>
      </c>
      <c r="L392" s="328"/>
      <c r="M392" s="399">
        <v>14.808850593023291</v>
      </c>
      <c r="N392" s="328"/>
      <c r="P392" s="328"/>
    </row>
    <row r="393" spans="1:17" s="290" customFormat="1" ht="18" x14ac:dyDescent="0.25">
      <c r="A393" s="329" t="s">
        <v>3380</v>
      </c>
      <c r="B393" s="328"/>
      <c r="C393" s="413"/>
      <c r="D393" s="328"/>
      <c r="E393" s="328"/>
      <c r="F393" s="328"/>
      <c r="G393" s="413">
        <v>10894</v>
      </c>
      <c r="H393" s="413"/>
      <c r="I393" s="399">
        <v>9.0220956040679763</v>
      </c>
      <c r="J393" s="328"/>
      <c r="K393" s="480">
        <v>4875912673.6500082</v>
      </c>
      <c r="L393" s="328"/>
      <c r="M393" s="399">
        <v>12.813901909378595</v>
      </c>
      <c r="N393" s="328"/>
      <c r="P393" s="328"/>
    </row>
    <row r="394" spans="1:17" s="290" customFormat="1" ht="18" x14ac:dyDescent="0.25">
      <c r="A394" s="329" t="s">
        <v>3381</v>
      </c>
      <c r="B394" s="328"/>
      <c r="C394" s="413"/>
      <c r="D394" s="328"/>
      <c r="E394" s="328"/>
      <c r="F394" s="328"/>
      <c r="G394" s="413">
        <v>6973</v>
      </c>
      <c r="H394" s="413"/>
      <c r="I394" s="399">
        <v>5.7748368502997982</v>
      </c>
      <c r="J394" s="328"/>
      <c r="K394" s="480">
        <v>3813849593.5700088</v>
      </c>
      <c r="L394" s="328"/>
      <c r="M394" s="399">
        <v>10.022799393686887</v>
      </c>
      <c r="N394" s="328"/>
      <c r="P394" s="328"/>
    </row>
    <row r="395" spans="1:17" s="290" customFormat="1" ht="18" x14ac:dyDescent="0.25">
      <c r="A395" s="329" t="s">
        <v>3382</v>
      </c>
      <c r="B395" s="328"/>
      <c r="C395" s="413"/>
      <c r="D395" s="328"/>
      <c r="E395" s="328"/>
      <c r="F395" s="328"/>
      <c r="G395" s="413">
        <v>4346</v>
      </c>
      <c r="H395" s="413"/>
      <c r="I395" s="399">
        <v>3.5992314572498096</v>
      </c>
      <c r="J395" s="328"/>
      <c r="K395" s="480">
        <v>2812338991.06001</v>
      </c>
      <c r="L395" s="328"/>
      <c r="M395" s="399">
        <v>7.3908288313102908</v>
      </c>
      <c r="N395" s="328"/>
      <c r="P395" s="328"/>
    </row>
    <row r="396" spans="1:17" s="290" customFormat="1" ht="18" x14ac:dyDescent="0.25">
      <c r="A396" s="329" t="s">
        <v>3383</v>
      </c>
      <c r="B396" s="328"/>
      <c r="C396" s="413"/>
      <c r="D396" s="328"/>
      <c r="E396" s="328"/>
      <c r="F396" s="328"/>
      <c r="G396" s="413">
        <v>2957</v>
      </c>
      <c r="H396" s="413"/>
      <c r="I396" s="399">
        <v>2.4489018451651372</v>
      </c>
      <c r="J396" s="328"/>
      <c r="K396" s="480">
        <v>2211512046.4699941</v>
      </c>
      <c r="L396" s="328"/>
      <c r="M396" s="399">
        <v>5.8118552015949652</v>
      </c>
      <c r="N396" s="328"/>
      <c r="P396" s="328"/>
    </row>
    <row r="397" spans="1:17" s="290" customFormat="1" ht="18" x14ac:dyDescent="0.25">
      <c r="A397" s="329" t="s">
        <v>3384</v>
      </c>
      <c r="B397" s="328"/>
      <c r="C397" s="413"/>
      <c r="D397" s="328"/>
      <c r="E397" s="328"/>
      <c r="F397" s="328"/>
      <c r="G397" s="413">
        <v>1910</v>
      </c>
      <c r="H397" s="413"/>
      <c r="I397" s="399">
        <v>1.5818067379998013</v>
      </c>
      <c r="J397" s="328"/>
      <c r="K397" s="480">
        <v>1619275118.9199989</v>
      </c>
      <c r="L397" s="328"/>
      <c r="M397" s="399">
        <v>4.2554561426560111</v>
      </c>
      <c r="N397" s="328"/>
      <c r="P397" s="328"/>
    </row>
    <row r="398" spans="1:17" s="290" customFormat="1" ht="18" x14ac:dyDescent="0.25">
      <c r="A398" s="329" t="s">
        <v>3385</v>
      </c>
      <c r="B398" s="328"/>
      <c r="C398" s="413"/>
      <c r="D398" s="328"/>
      <c r="E398" s="328"/>
      <c r="F398" s="328"/>
      <c r="G398" s="413">
        <v>1333</v>
      </c>
      <c r="H398" s="413"/>
      <c r="I398" s="399">
        <v>1.1039520323317984</v>
      </c>
      <c r="J398" s="328"/>
      <c r="K398" s="480">
        <v>1264417736.7599969</v>
      </c>
      <c r="L398" s="328"/>
      <c r="M398" s="399">
        <v>3.3228906946753218</v>
      </c>
      <c r="N398" s="328"/>
      <c r="P398" s="328"/>
    </row>
    <row r="399" spans="1:17" s="290" customFormat="1" ht="18" x14ac:dyDescent="0.25">
      <c r="A399" s="329" t="s">
        <v>3386</v>
      </c>
      <c r="B399" s="328"/>
      <c r="C399" s="413"/>
      <c r="D399" s="328"/>
      <c r="E399" s="328"/>
      <c r="F399" s="328"/>
      <c r="G399" s="413">
        <v>2386</v>
      </c>
      <c r="H399" s="413"/>
      <c r="I399" s="399">
        <v>1.9760161658992283</v>
      </c>
      <c r="J399" s="328"/>
      <c r="K399" s="480">
        <v>2819038790.9800048</v>
      </c>
      <c r="L399" s="328"/>
      <c r="M399" s="399">
        <v>7.408435910176002</v>
      </c>
      <c r="N399" s="328"/>
      <c r="P399" s="328"/>
    </row>
    <row r="400" spans="1:17" s="290" customFormat="1" ht="18" x14ac:dyDescent="0.25">
      <c r="A400" s="329" t="s">
        <v>3387</v>
      </c>
      <c r="B400" s="479"/>
      <c r="C400" s="413"/>
      <c r="D400" s="479"/>
      <c r="E400" s="328"/>
      <c r="F400" s="479"/>
      <c r="G400" s="413">
        <v>475</v>
      </c>
      <c r="H400" s="413"/>
      <c r="I400" s="399">
        <v>0.39338125683241126</v>
      </c>
      <c r="J400" s="479"/>
      <c r="K400" s="480">
        <v>813277637.68000019</v>
      </c>
      <c r="L400" s="479"/>
      <c r="M400" s="399">
        <v>2.1372941994306731</v>
      </c>
      <c r="N400" s="479"/>
      <c r="P400" s="479"/>
    </row>
    <row r="401" spans="1:17" s="290" customFormat="1" ht="18" x14ac:dyDescent="0.25">
      <c r="A401" s="329" t="s">
        <v>3388</v>
      </c>
      <c r="B401" s="479"/>
      <c r="C401" s="413"/>
      <c r="D401" s="479"/>
      <c r="E401" s="328"/>
      <c r="F401" s="479"/>
      <c r="G401" s="413">
        <v>210</v>
      </c>
      <c r="H401" s="413"/>
      <c r="I401" s="399">
        <v>0.17391592407327658</v>
      </c>
      <c r="J401" s="479"/>
      <c r="K401" s="480">
        <v>488161672.02999967</v>
      </c>
      <c r="L401" s="479"/>
      <c r="M401" s="399">
        <v>1.2828892147955766</v>
      </c>
      <c r="N401" s="479"/>
      <c r="P401" s="479"/>
    </row>
    <row r="402" spans="1:17" s="290" customFormat="1" ht="18" x14ac:dyDescent="0.25">
      <c r="A402" s="329" t="s">
        <v>3389</v>
      </c>
      <c r="B402" s="479"/>
      <c r="C402" s="413"/>
      <c r="D402" s="479"/>
      <c r="E402" s="328"/>
      <c r="F402" s="479"/>
      <c r="G402" s="413">
        <v>2</v>
      </c>
      <c r="H402" s="413"/>
      <c r="I402" s="399">
        <v>1.6563421340312053E-3</v>
      </c>
      <c r="J402" s="479"/>
      <c r="K402" s="480">
        <v>6087793.9700000007</v>
      </c>
      <c r="L402" s="479"/>
      <c r="M402" s="399">
        <v>1.5998726801989875E-2</v>
      </c>
      <c r="N402" s="479"/>
      <c r="P402" s="479"/>
    </row>
    <row r="403" spans="1:17" s="290" customFormat="1" ht="18.75" thickBot="1" x14ac:dyDescent="0.3">
      <c r="A403" s="519"/>
      <c r="B403" s="479"/>
      <c r="C403" s="502"/>
      <c r="D403" s="479"/>
      <c r="E403" s="328"/>
      <c r="F403" s="479"/>
      <c r="G403" s="503">
        <v>120748</v>
      </c>
      <c r="H403" s="417"/>
      <c r="I403" s="505">
        <v>99.999999999999986</v>
      </c>
      <c r="J403" s="479"/>
      <c r="K403" s="506">
        <v>38051740275</v>
      </c>
      <c r="L403" s="479"/>
      <c r="M403" s="505">
        <v>99.999999999080259</v>
      </c>
      <c r="N403" s="479"/>
      <c r="P403" s="479"/>
    </row>
    <row r="404" spans="1:17" ht="21" thickTop="1" x14ac:dyDescent="0.4">
      <c r="A404" s="256"/>
      <c r="B404" s="544"/>
      <c r="C404" s="532"/>
      <c r="D404" s="544"/>
      <c r="E404" s="326"/>
      <c r="F404" s="544"/>
      <c r="G404" s="533"/>
      <c r="H404" s="533"/>
      <c r="I404" s="326"/>
      <c r="J404" s="544"/>
      <c r="K404" s="533"/>
      <c r="L404" s="544"/>
      <c r="M404" s="256"/>
      <c r="N404" s="544"/>
      <c r="P404" s="544"/>
    </row>
    <row r="405" spans="1:17" ht="18" x14ac:dyDescent="0.25">
      <c r="A405" s="492" t="s">
        <v>3390</v>
      </c>
      <c r="B405" s="475"/>
      <c r="C405" s="424"/>
      <c r="D405" s="475"/>
      <c r="E405" s="475"/>
      <c r="F405" s="475"/>
      <c r="G405" s="493"/>
      <c r="H405" s="493"/>
      <c r="I405" s="475"/>
      <c r="J405" s="475"/>
      <c r="K405" s="475"/>
      <c r="L405" s="475"/>
      <c r="M405" s="390"/>
      <c r="N405" s="475"/>
      <c r="O405" s="390"/>
      <c r="P405" s="475"/>
      <c r="Q405" s="390"/>
    </row>
    <row r="406" spans="1:17" ht="18" x14ac:dyDescent="0.25">
      <c r="A406" s="256"/>
      <c r="B406" s="477"/>
      <c r="C406" s="307"/>
      <c r="D406" s="477"/>
      <c r="E406" s="326"/>
      <c r="F406" s="477"/>
      <c r="G406" s="307"/>
      <c r="H406" s="307"/>
      <c r="I406" s="326"/>
      <c r="J406" s="477"/>
      <c r="K406" s="326"/>
      <c r="L406" s="477"/>
      <c r="M406" s="256"/>
      <c r="N406" s="477"/>
      <c r="P406" s="477"/>
    </row>
    <row r="407" spans="1:17" ht="18" x14ac:dyDescent="0.25">
      <c r="A407" s="361" t="s">
        <v>3391</v>
      </c>
      <c r="B407" s="326"/>
      <c r="C407" s="494"/>
      <c r="D407" s="326"/>
      <c r="E407" s="326"/>
      <c r="F407" s="326"/>
      <c r="G407" s="495" t="s">
        <v>638</v>
      </c>
      <c r="H407" s="477"/>
      <c r="I407" s="496" t="s">
        <v>3222</v>
      </c>
      <c r="J407" s="326"/>
      <c r="K407" s="497" t="s">
        <v>3293</v>
      </c>
      <c r="L407" s="326"/>
      <c r="M407" s="496" t="s">
        <v>3222</v>
      </c>
      <c r="N407" s="326"/>
      <c r="P407" s="326"/>
    </row>
    <row r="408" spans="1:17" s="290" customFormat="1" ht="18" x14ac:dyDescent="0.25">
      <c r="A408" s="329" t="s">
        <v>3392</v>
      </c>
      <c r="B408" s="328"/>
      <c r="C408" s="413"/>
      <c r="D408" s="328"/>
      <c r="E408" s="328"/>
      <c r="F408" s="328"/>
      <c r="G408" s="413">
        <v>25275</v>
      </c>
      <c r="H408" s="480"/>
      <c r="I408" s="399">
        <v>20.932023718819359</v>
      </c>
      <c r="J408" s="328"/>
      <c r="K408" s="480">
        <v>6344896386.9599657</v>
      </c>
      <c r="L408" s="328"/>
      <c r="M408" s="399">
        <v>16.674392133199131</v>
      </c>
      <c r="N408" s="328"/>
      <c r="P408" s="328"/>
    </row>
    <row r="409" spans="1:17" s="290" customFormat="1" ht="18" x14ac:dyDescent="0.25">
      <c r="A409" s="329" t="s">
        <v>3393</v>
      </c>
      <c r="B409" s="328"/>
      <c r="C409" s="413"/>
      <c r="D409" s="328"/>
      <c r="E409" s="328"/>
      <c r="F409" s="328"/>
      <c r="G409" s="413">
        <v>5876</v>
      </c>
      <c r="H409" s="482"/>
      <c r="I409" s="399">
        <v>4.8663331897836812</v>
      </c>
      <c r="J409" s="328"/>
      <c r="K409" s="542">
        <v>1837872021.0699995</v>
      </c>
      <c r="L409" s="328"/>
      <c r="M409" s="399">
        <v>4.8299289540706809</v>
      </c>
      <c r="N409" s="328"/>
      <c r="P409" s="328"/>
    </row>
    <row r="410" spans="1:17" s="290" customFormat="1" ht="18" x14ac:dyDescent="0.25">
      <c r="A410" s="329" t="s">
        <v>3394</v>
      </c>
      <c r="B410" s="328"/>
      <c r="C410" s="413"/>
      <c r="D410" s="328"/>
      <c r="E410" s="328"/>
      <c r="F410" s="328"/>
      <c r="G410" s="413">
        <v>79451</v>
      </c>
      <c r="H410" s="482"/>
      <c r="I410" s="399">
        <v>65.799019445456651</v>
      </c>
      <c r="J410" s="328"/>
      <c r="K410" s="542">
        <v>26483301615.389931</v>
      </c>
      <c r="L410" s="328"/>
      <c r="M410" s="399">
        <v>69.598135128630275</v>
      </c>
      <c r="N410" s="328"/>
      <c r="P410" s="328"/>
    </row>
    <row r="411" spans="1:17" s="290" customFormat="1" ht="18" x14ac:dyDescent="0.25">
      <c r="A411" s="329" t="s">
        <v>3395</v>
      </c>
      <c r="B411" s="328"/>
      <c r="C411" s="413"/>
      <c r="D411" s="328"/>
      <c r="E411" s="328"/>
      <c r="F411" s="328"/>
      <c r="G411" s="413">
        <v>10146</v>
      </c>
      <c r="H411" s="482"/>
      <c r="I411" s="399">
        <v>8.4026236459403041</v>
      </c>
      <c r="J411" s="328"/>
      <c r="K411" s="542">
        <v>3385670251.230011</v>
      </c>
      <c r="L411" s="328"/>
      <c r="M411" s="399">
        <v>8.8975437831798629</v>
      </c>
      <c r="N411" s="328"/>
      <c r="P411" s="328"/>
      <c r="Q411" s="548"/>
    </row>
    <row r="412" spans="1:17" s="290" customFormat="1" ht="18.75" thickBot="1" x14ac:dyDescent="0.3">
      <c r="A412" s="397" t="s">
        <v>3298</v>
      </c>
      <c r="B412" s="501"/>
      <c r="C412" s="502"/>
      <c r="D412" s="501"/>
      <c r="E412" s="328"/>
      <c r="F412" s="501"/>
      <c r="G412" s="503">
        <v>120748</v>
      </c>
      <c r="H412" s="504"/>
      <c r="I412" s="505">
        <v>100</v>
      </c>
      <c r="J412" s="501"/>
      <c r="K412" s="503">
        <v>38051740275</v>
      </c>
      <c r="L412" s="501"/>
      <c r="M412" s="505">
        <v>99.999999999079961</v>
      </c>
      <c r="N412" s="501"/>
      <c r="P412" s="501"/>
      <c r="Q412" s="548"/>
    </row>
    <row r="413" spans="1:17" ht="21" thickTop="1" x14ac:dyDescent="0.4">
      <c r="A413" s="256"/>
      <c r="B413" s="544"/>
      <c r="C413" s="307"/>
      <c r="D413" s="544"/>
      <c r="E413" s="326"/>
      <c r="F413" s="544"/>
      <c r="G413" s="307"/>
      <c r="H413" s="307"/>
      <c r="I413" s="326"/>
      <c r="J413" s="544"/>
      <c r="K413" s="326"/>
      <c r="L413" s="544"/>
      <c r="M413" s="256"/>
      <c r="N413" s="544"/>
      <c r="P413" s="544"/>
      <c r="Q413" s="549"/>
    </row>
    <row r="414" spans="1:17" x14ac:dyDescent="0.2">
      <c r="A414" s="616" t="s">
        <v>3396</v>
      </c>
      <c r="B414" s="616"/>
      <c r="C414" s="616"/>
      <c r="D414" s="616"/>
      <c r="E414" s="616"/>
      <c r="F414" s="616"/>
      <c r="G414" s="616"/>
      <c r="H414" s="616"/>
      <c r="I414" s="616"/>
      <c r="J414" s="616"/>
      <c r="K414" s="616"/>
      <c r="L414" s="616"/>
      <c r="M414" s="616"/>
      <c r="N414" s="226"/>
      <c r="P414" s="226"/>
    </row>
    <row r="415" spans="1:17" ht="18" x14ac:dyDescent="0.25">
      <c r="A415" s="426"/>
      <c r="B415" s="427"/>
      <c r="C415" s="430"/>
      <c r="D415" s="427"/>
      <c r="E415" s="428"/>
      <c r="F415" s="427"/>
      <c r="G415" s="429"/>
      <c r="H415" s="429"/>
      <c r="I415" s="427"/>
      <c r="J415" s="427"/>
      <c r="K415" s="427"/>
      <c r="L415" s="427"/>
      <c r="M415" s="426"/>
      <c r="N415" s="427"/>
      <c r="P415" s="427"/>
    </row>
    <row r="416" spans="1:17" ht="21" x14ac:dyDescent="0.25">
      <c r="A416" s="492" t="s">
        <v>3397</v>
      </c>
      <c r="B416" s="475"/>
      <c r="C416" s="424"/>
      <c r="D416" s="475"/>
      <c r="E416" s="475"/>
      <c r="F416" s="475"/>
      <c r="G416" s="493"/>
      <c r="H416" s="493"/>
      <c r="I416" s="475"/>
      <c r="J416" s="475"/>
      <c r="K416" s="475"/>
      <c r="L416" s="475"/>
      <c r="M416" s="390"/>
      <c r="N416" s="475"/>
      <c r="O416" s="390"/>
      <c r="P416" s="475"/>
      <c r="Q416" s="390"/>
    </row>
    <row r="417" spans="1:16" ht="6" customHeight="1" x14ac:dyDescent="0.25">
      <c r="A417" s="256"/>
      <c r="B417" s="326"/>
      <c r="C417" s="307"/>
      <c r="D417" s="326"/>
      <c r="E417" s="326"/>
      <c r="F417" s="326"/>
      <c r="G417" s="307"/>
      <c r="H417" s="307"/>
      <c r="I417" s="326"/>
      <c r="J417" s="326"/>
      <c r="K417" s="326"/>
      <c r="L417" s="326"/>
      <c r="M417" s="256"/>
      <c r="N417" s="326"/>
      <c r="P417" s="326"/>
    </row>
    <row r="418" spans="1:16" ht="18" x14ac:dyDescent="0.25">
      <c r="A418" s="256"/>
      <c r="B418" s="307"/>
      <c r="C418" s="307"/>
      <c r="D418" s="307"/>
      <c r="E418" s="612" t="s">
        <v>3292</v>
      </c>
      <c r="F418" s="612"/>
      <c r="G418" s="612"/>
      <c r="H418" s="612"/>
      <c r="I418" s="612"/>
      <c r="J418" s="612"/>
      <c r="K418" s="612"/>
      <c r="L418" s="612"/>
      <c r="M418" s="612"/>
      <c r="N418" s="364"/>
      <c r="P418" s="226"/>
    </row>
    <row r="419" spans="1:16" ht="18" x14ac:dyDescent="0.25">
      <c r="A419" s="550"/>
      <c r="B419" s="551"/>
      <c r="C419" s="494"/>
      <c r="D419" s="551"/>
      <c r="E419" s="494" t="s">
        <v>3398</v>
      </c>
      <c r="F419" s="551"/>
      <c r="G419" s="494"/>
      <c r="H419" s="551"/>
      <c r="I419" s="494"/>
      <c r="J419" s="551"/>
      <c r="K419" s="494"/>
      <c r="L419" s="551"/>
      <c r="M419" s="494"/>
      <c r="N419" s="551"/>
      <c r="P419" s="551"/>
    </row>
    <row r="420" spans="1:16" ht="18" x14ac:dyDescent="0.25">
      <c r="A420" s="550"/>
      <c r="B420" s="551"/>
      <c r="C420" s="494"/>
      <c r="D420" s="551"/>
      <c r="E420" s="494" t="s">
        <v>3399</v>
      </c>
      <c r="F420" s="551"/>
      <c r="G420" s="494" t="s">
        <v>3400</v>
      </c>
      <c r="H420" s="551"/>
      <c r="I420" s="494" t="s">
        <v>3401</v>
      </c>
      <c r="J420" s="551"/>
      <c r="K420" s="494" t="s">
        <v>3402</v>
      </c>
      <c r="L420" s="551"/>
      <c r="M420" s="494"/>
      <c r="N420" s="551"/>
      <c r="P420" s="551"/>
    </row>
    <row r="421" spans="1:16" ht="22.9" customHeight="1" x14ac:dyDescent="0.25">
      <c r="A421" s="361" t="s">
        <v>3300</v>
      </c>
      <c r="B421" s="551"/>
      <c r="C421" s="495" t="s">
        <v>3347</v>
      </c>
      <c r="D421" s="551"/>
      <c r="E421" s="495" t="s">
        <v>3403</v>
      </c>
      <c r="F421" s="551"/>
      <c r="G421" s="495" t="s">
        <v>3403</v>
      </c>
      <c r="H421" s="551"/>
      <c r="I421" s="495" t="s">
        <v>3403</v>
      </c>
      <c r="J421" s="551"/>
      <c r="K421" s="495" t="s">
        <v>3403</v>
      </c>
      <c r="L421" s="551"/>
      <c r="M421" s="495" t="s">
        <v>141</v>
      </c>
      <c r="N421" s="551"/>
      <c r="P421" s="551"/>
    </row>
    <row r="422" spans="1:16" ht="18" x14ac:dyDescent="0.25">
      <c r="A422" s="256" t="s">
        <v>3301</v>
      </c>
      <c r="B422" s="552"/>
      <c r="C422" s="260" t="s">
        <v>3348</v>
      </c>
      <c r="D422" s="552"/>
      <c r="E422" s="552">
        <v>122116339.72000006</v>
      </c>
      <c r="F422" s="552"/>
      <c r="G422" s="552">
        <v>249827.28999999998</v>
      </c>
      <c r="H422" s="552"/>
      <c r="I422" s="552">
        <v>0</v>
      </c>
      <c r="J422" s="552"/>
      <c r="K422" s="552">
        <v>618715.3600000001</v>
      </c>
      <c r="L422" s="552"/>
      <c r="M422" s="481">
        <v>122984882.37000006</v>
      </c>
      <c r="N422" s="552"/>
      <c r="P422" s="552"/>
    </row>
    <row r="423" spans="1:16" ht="18" x14ac:dyDescent="0.25">
      <c r="A423" s="256"/>
      <c r="B423" s="553"/>
      <c r="C423" s="260" t="s">
        <v>3404</v>
      </c>
      <c r="D423" s="553"/>
      <c r="E423" s="552">
        <v>107930041.01000005</v>
      </c>
      <c r="F423" s="553"/>
      <c r="G423" s="552">
        <v>896170.75</v>
      </c>
      <c r="H423" s="552"/>
      <c r="I423" s="552">
        <v>0</v>
      </c>
      <c r="J423" s="553"/>
      <c r="K423" s="552">
        <v>1170982.9500000002</v>
      </c>
      <c r="L423" s="553"/>
      <c r="M423" s="481">
        <v>109997194.71000005</v>
      </c>
      <c r="N423" s="553"/>
      <c r="P423" s="553"/>
    </row>
    <row r="424" spans="1:16" ht="18" x14ac:dyDescent="0.25">
      <c r="A424" s="256"/>
      <c r="B424" s="553"/>
      <c r="C424" s="260" t="s">
        <v>3405</v>
      </c>
      <c r="D424" s="553"/>
      <c r="E424" s="552">
        <v>150807879.05999991</v>
      </c>
      <c r="F424" s="553"/>
      <c r="G424" s="552">
        <v>0</v>
      </c>
      <c r="H424" s="552"/>
      <c r="I424" s="552">
        <v>130240.16</v>
      </c>
      <c r="J424" s="553"/>
      <c r="K424" s="552">
        <v>1226996.2200000002</v>
      </c>
      <c r="L424" s="553"/>
      <c r="M424" s="481">
        <v>152165115.43999991</v>
      </c>
      <c r="N424" s="553"/>
      <c r="P424" s="553"/>
    </row>
    <row r="425" spans="1:16" ht="18" x14ac:dyDescent="0.25">
      <c r="A425" s="256"/>
      <c r="B425" s="553"/>
      <c r="C425" s="260" t="s">
        <v>3406</v>
      </c>
      <c r="D425" s="553"/>
      <c r="E425" s="552">
        <v>211669705.3699998</v>
      </c>
      <c r="F425" s="553"/>
      <c r="G425" s="552">
        <v>179621.37</v>
      </c>
      <c r="H425" s="552"/>
      <c r="I425" s="552">
        <v>0</v>
      </c>
      <c r="J425" s="553"/>
      <c r="K425" s="552">
        <v>1002263.21</v>
      </c>
      <c r="L425" s="553"/>
      <c r="M425" s="481">
        <v>212851589.94999981</v>
      </c>
      <c r="N425" s="553"/>
      <c r="P425" s="553"/>
    </row>
    <row r="426" spans="1:16" ht="18" x14ac:dyDescent="0.25">
      <c r="A426" s="256"/>
      <c r="B426" s="553"/>
      <c r="C426" s="260" t="s">
        <v>3407</v>
      </c>
      <c r="D426" s="553"/>
      <c r="E426" s="552">
        <v>265057816.84000027</v>
      </c>
      <c r="F426" s="553"/>
      <c r="G426" s="552">
        <v>570982.57999999996</v>
      </c>
      <c r="H426" s="552"/>
      <c r="I426" s="552">
        <v>669316.56000000006</v>
      </c>
      <c r="J426" s="553"/>
      <c r="K426" s="552">
        <v>487663.99000000005</v>
      </c>
      <c r="L426" s="553"/>
      <c r="M426" s="481">
        <v>266785779.9700003</v>
      </c>
      <c r="N426" s="553"/>
      <c r="P426" s="553"/>
    </row>
    <row r="427" spans="1:16" ht="18" x14ac:dyDescent="0.25">
      <c r="A427" s="256"/>
      <c r="B427" s="553"/>
      <c r="C427" s="260" t="s">
        <v>3408</v>
      </c>
      <c r="D427" s="553"/>
      <c r="E427" s="552">
        <v>319859462.89000022</v>
      </c>
      <c r="F427" s="553"/>
      <c r="G427" s="552">
        <v>651932.82000000007</v>
      </c>
      <c r="H427" s="552"/>
      <c r="I427" s="552">
        <v>344978.19</v>
      </c>
      <c r="J427" s="553"/>
      <c r="K427" s="552">
        <v>1841942.02</v>
      </c>
      <c r="L427" s="553"/>
      <c r="M427" s="481">
        <v>322698315.9200002</v>
      </c>
      <c r="N427" s="553"/>
      <c r="P427" s="553"/>
    </row>
    <row r="428" spans="1:16" ht="18" x14ac:dyDescent="0.25">
      <c r="A428" s="256"/>
      <c r="B428" s="553"/>
      <c r="C428" s="260" t="s">
        <v>3409</v>
      </c>
      <c r="D428" s="553"/>
      <c r="E428" s="552">
        <v>503157775.68999982</v>
      </c>
      <c r="F428" s="553"/>
      <c r="G428" s="552">
        <v>420438.48</v>
      </c>
      <c r="H428" s="552"/>
      <c r="I428" s="552">
        <v>414868.47</v>
      </c>
      <c r="J428" s="553"/>
      <c r="K428" s="552">
        <v>1879175.11</v>
      </c>
      <c r="L428" s="553"/>
      <c r="M428" s="481">
        <v>505872257.74999988</v>
      </c>
      <c r="N428" s="553"/>
      <c r="P428" s="553"/>
    </row>
    <row r="429" spans="1:16" ht="18" x14ac:dyDescent="0.25">
      <c r="A429" s="256"/>
      <c r="B429" s="553"/>
      <c r="C429" s="260" t="s">
        <v>3410</v>
      </c>
      <c r="D429" s="553"/>
      <c r="E429" s="552">
        <v>465318370.07999969</v>
      </c>
      <c r="F429" s="553"/>
      <c r="G429" s="552">
        <v>1649434.06</v>
      </c>
      <c r="H429" s="552"/>
      <c r="I429" s="552">
        <v>561816.17999999993</v>
      </c>
      <c r="J429" s="553"/>
      <c r="K429" s="552">
        <v>0</v>
      </c>
      <c r="L429" s="553"/>
      <c r="M429" s="481">
        <v>467529620.31999969</v>
      </c>
      <c r="N429" s="553"/>
      <c r="P429" s="553"/>
    </row>
    <row r="430" spans="1:16" ht="18" x14ac:dyDescent="0.25">
      <c r="A430" s="256"/>
      <c r="B430" s="553"/>
      <c r="C430" s="260" t="s">
        <v>3411</v>
      </c>
      <c r="D430" s="553"/>
      <c r="E430" s="552">
        <v>350643366.82999974</v>
      </c>
      <c r="F430" s="553"/>
      <c r="G430" s="552">
        <v>650185.32999999996</v>
      </c>
      <c r="H430" s="552"/>
      <c r="I430" s="552">
        <v>295579.53000000003</v>
      </c>
      <c r="J430" s="553"/>
      <c r="K430" s="552">
        <v>676080.78</v>
      </c>
      <c r="L430" s="553"/>
      <c r="M430" s="481">
        <v>352265212.46999967</v>
      </c>
      <c r="N430" s="553"/>
      <c r="P430" s="553"/>
    </row>
    <row r="431" spans="1:16" ht="18" x14ac:dyDescent="0.25">
      <c r="A431" s="256"/>
      <c r="B431" s="553"/>
      <c r="C431" s="260" t="s">
        <v>3412</v>
      </c>
      <c r="D431" s="553"/>
      <c r="E431" s="552">
        <v>294364441.58999979</v>
      </c>
      <c r="F431" s="553"/>
      <c r="G431" s="552">
        <v>0</v>
      </c>
      <c r="H431" s="552"/>
      <c r="I431" s="552">
        <v>301377.91999999998</v>
      </c>
      <c r="J431" s="553"/>
      <c r="K431" s="552">
        <v>641787.97</v>
      </c>
      <c r="L431" s="553"/>
      <c r="M431" s="481">
        <v>295307607.47999984</v>
      </c>
      <c r="N431" s="553"/>
      <c r="P431" s="553"/>
    </row>
    <row r="432" spans="1:16" ht="18" x14ac:dyDescent="0.25">
      <c r="A432" s="256"/>
      <c r="B432" s="553"/>
      <c r="C432" s="260" t="s">
        <v>3413</v>
      </c>
      <c r="D432" s="553"/>
      <c r="E432" s="552">
        <v>214128787.74999994</v>
      </c>
      <c r="F432" s="553"/>
      <c r="G432" s="552">
        <v>0</v>
      </c>
      <c r="H432" s="552"/>
      <c r="I432" s="552">
        <v>0</v>
      </c>
      <c r="J432" s="553"/>
      <c r="K432" s="552">
        <v>0</v>
      </c>
      <c r="L432" s="553"/>
      <c r="M432" s="481">
        <v>214128787.74999994</v>
      </c>
      <c r="N432" s="553"/>
      <c r="P432" s="553"/>
    </row>
    <row r="433" spans="1:16" ht="18" x14ac:dyDescent="0.25">
      <c r="A433" s="256"/>
      <c r="B433" s="553"/>
      <c r="C433" s="260" t="s">
        <v>3414</v>
      </c>
      <c r="D433" s="553"/>
      <c r="E433" s="552">
        <v>112337224.94999999</v>
      </c>
      <c r="F433" s="553"/>
      <c r="G433" s="552">
        <v>595888.18999999994</v>
      </c>
      <c r="H433" s="552"/>
      <c r="I433" s="552">
        <v>0</v>
      </c>
      <c r="J433" s="553"/>
      <c r="K433" s="552">
        <v>0</v>
      </c>
      <c r="L433" s="553"/>
      <c r="M433" s="481">
        <v>112933113.13999999</v>
      </c>
      <c r="N433" s="553"/>
      <c r="P433" s="553"/>
    </row>
    <row r="434" spans="1:16" ht="18" x14ac:dyDescent="0.25">
      <c r="A434" s="256"/>
      <c r="B434" s="553"/>
      <c r="C434" s="260" t="s">
        <v>3415</v>
      </c>
      <c r="D434" s="553"/>
      <c r="E434" s="552">
        <v>20702733.729999989</v>
      </c>
      <c r="F434" s="553"/>
      <c r="G434" s="552">
        <v>0</v>
      </c>
      <c r="H434" s="552"/>
      <c r="I434" s="552">
        <v>255038.89</v>
      </c>
      <c r="J434" s="553"/>
      <c r="K434" s="552">
        <v>0</v>
      </c>
      <c r="L434" s="553"/>
      <c r="M434" s="481">
        <v>20957772.61999999</v>
      </c>
      <c r="N434" s="553"/>
      <c r="P434" s="553"/>
    </row>
    <row r="435" spans="1:16" ht="18" outlineLevel="1" x14ac:dyDescent="0.25">
      <c r="A435" s="256"/>
      <c r="B435" s="553"/>
      <c r="C435" s="260" t="s">
        <v>3361</v>
      </c>
      <c r="D435" s="553"/>
      <c r="E435" s="552">
        <v>669925.4</v>
      </c>
      <c r="F435" s="553"/>
      <c r="G435" s="552">
        <v>0</v>
      </c>
      <c r="H435" s="552"/>
      <c r="I435" s="552">
        <v>0</v>
      </c>
      <c r="J435" s="553"/>
      <c r="K435" s="552">
        <v>0</v>
      </c>
      <c r="L435" s="553"/>
      <c r="M435" s="481">
        <v>669925.4</v>
      </c>
      <c r="N435" s="553"/>
      <c r="P435" s="553"/>
    </row>
    <row r="436" spans="1:16" s="290" customFormat="1" ht="18.75" thickBot="1" x14ac:dyDescent="0.3">
      <c r="A436" s="329"/>
      <c r="B436" s="328"/>
      <c r="C436" s="273"/>
      <c r="D436" s="328"/>
      <c r="E436" s="503">
        <v>3138763870.9099994</v>
      </c>
      <c r="F436" s="328"/>
      <c r="G436" s="503">
        <v>5864480.870000001</v>
      </c>
      <c r="H436" s="273"/>
      <c r="I436" s="503">
        <v>2973215.9</v>
      </c>
      <c r="J436" s="328"/>
      <c r="K436" s="503">
        <v>9545607.6100000013</v>
      </c>
      <c r="L436" s="328"/>
      <c r="M436" s="503">
        <v>3157147175.2899995</v>
      </c>
      <c r="N436" s="328"/>
      <c r="O436" s="554"/>
      <c r="P436" s="328"/>
    </row>
    <row r="437" spans="1:16" ht="18.75" thickTop="1" x14ac:dyDescent="0.25">
      <c r="A437" s="256"/>
      <c r="B437" s="326"/>
      <c r="C437" s="307"/>
      <c r="D437" s="326"/>
      <c r="E437" s="326"/>
      <c r="F437" s="326"/>
      <c r="G437" s="307"/>
      <c r="H437" s="307"/>
      <c r="I437" s="326"/>
      <c r="J437" s="326"/>
      <c r="K437" s="326"/>
      <c r="L437" s="326"/>
      <c r="M437" s="256"/>
      <c r="N437" s="326"/>
      <c r="P437" s="326"/>
    </row>
    <row r="438" spans="1:16" ht="18" x14ac:dyDescent="0.25">
      <c r="A438" s="256"/>
      <c r="B438" s="307"/>
      <c r="C438" s="307"/>
      <c r="D438" s="307"/>
      <c r="E438" s="612" t="s">
        <v>3292</v>
      </c>
      <c r="F438" s="612"/>
      <c r="G438" s="612"/>
      <c r="H438" s="612"/>
      <c r="I438" s="612"/>
      <c r="J438" s="612"/>
      <c r="K438" s="612"/>
      <c r="L438" s="612"/>
      <c r="M438" s="612"/>
      <c r="N438" s="364"/>
      <c r="P438" s="226"/>
    </row>
    <row r="439" spans="1:16" ht="18" x14ac:dyDescent="0.25">
      <c r="A439" s="550"/>
      <c r="B439" s="551"/>
      <c r="C439" s="494"/>
      <c r="D439" s="551"/>
      <c r="E439" s="494" t="s">
        <v>3398</v>
      </c>
      <c r="F439" s="551"/>
      <c r="G439" s="494"/>
      <c r="H439" s="551"/>
      <c r="I439" s="494"/>
      <c r="J439" s="551"/>
      <c r="K439" s="494"/>
      <c r="L439" s="551"/>
      <c r="M439" s="494"/>
      <c r="N439" s="551"/>
      <c r="P439" s="551"/>
    </row>
    <row r="440" spans="1:16" ht="18" x14ac:dyDescent="0.25">
      <c r="A440" s="550"/>
      <c r="B440" s="551"/>
      <c r="C440" s="494"/>
      <c r="D440" s="551"/>
      <c r="E440" s="494" t="s">
        <v>3399</v>
      </c>
      <c r="F440" s="551"/>
      <c r="G440" s="494" t="s">
        <v>3400</v>
      </c>
      <c r="H440" s="551"/>
      <c r="I440" s="494" t="s">
        <v>3401</v>
      </c>
      <c r="J440" s="551"/>
      <c r="K440" s="494" t="s">
        <v>3402</v>
      </c>
      <c r="L440" s="551"/>
      <c r="M440" s="494"/>
      <c r="N440" s="551"/>
      <c r="P440" s="551"/>
    </row>
    <row r="441" spans="1:16" ht="21.6" customHeight="1" x14ac:dyDescent="0.25">
      <c r="A441" s="361" t="s">
        <v>3300</v>
      </c>
      <c r="B441" s="555"/>
      <c r="C441" s="495" t="s">
        <v>3347</v>
      </c>
      <c r="D441" s="555"/>
      <c r="E441" s="495" t="s">
        <v>3403</v>
      </c>
      <c r="F441" s="555"/>
      <c r="G441" s="495" t="s">
        <v>3403</v>
      </c>
      <c r="H441" s="555"/>
      <c r="I441" s="495" t="s">
        <v>3403</v>
      </c>
      <c r="J441" s="555"/>
      <c r="K441" s="495" t="s">
        <v>3403</v>
      </c>
      <c r="L441" s="555"/>
      <c r="M441" s="495" t="s">
        <v>141</v>
      </c>
      <c r="N441" s="555"/>
      <c r="P441" s="555"/>
    </row>
    <row r="442" spans="1:16" ht="18" x14ac:dyDescent="0.25">
      <c r="A442" s="256" t="s">
        <v>3302</v>
      </c>
      <c r="B442" s="556"/>
      <c r="C442" s="260" t="s">
        <v>3348</v>
      </c>
      <c r="D442" s="556"/>
      <c r="E442" s="556">
        <v>664112211.13999987</v>
      </c>
      <c r="F442" s="556"/>
      <c r="G442" s="552">
        <v>1267624.27</v>
      </c>
      <c r="H442" s="556"/>
      <c r="I442" s="552">
        <v>1310479.5</v>
      </c>
      <c r="J442" s="552"/>
      <c r="K442" s="552">
        <v>370352.03</v>
      </c>
      <c r="L442" s="556"/>
      <c r="M442" s="556">
        <v>667060666.93999982</v>
      </c>
      <c r="N442" s="556"/>
      <c r="P442" s="556"/>
    </row>
    <row r="443" spans="1:16" ht="18" x14ac:dyDescent="0.25">
      <c r="A443" s="256"/>
      <c r="B443" s="556"/>
      <c r="C443" s="260" t="s">
        <v>3404</v>
      </c>
      <c r="D443" s="556"/>
      <c r="E443" s="556">
        <v>611864140.96999907</v>
      </c>
      <c r="F443" s="556"/>
      <c r="G443" s="552">
        <v>2204068.5299999998</v>
      </c>
      <c r="H443" s="556"/>
      <c r="I443" s="552">
        <v>1133764.05</v>
      </c>
      <c r="J443" s="552"/>
      <c r="K443" s="552">
        <v>2334844.27</v>
      </c>
      <c r="L443" s="556"/>
      <c r="M443" s="557">
        <v>617536817.81999898</v>
      </c>
      <c r="N443" s="556"/>
      <c r="P443" s="556"/>
    </row>
    <row r="444" spans="1:16" ht="18" x14ac:dyDescent="0.25">
      <c r="A444" s="256"/>
      <c r="B444" s="556"/>
      <c r="C444" s="260" t="s">
        <v>3405</v>
      </c>
      <c r="D444" s="556"/>
      <c r="E444" s="556">
        <v>532280148.94999969</v>
      </c>
      <c r="F444" s="556"/>
      <c r="G444" s="552">
        <v>380536.68</v>
      </c>
      <c r="H444" s="556"/>
      <c r="I444" s="552">
        <v>145274.49</v>
      </c>
      <c r="J444" s="552"/>
      <c r="K444" s="552">
        <v>502052.77</v>
      </c>
      <c r="L444" s="556"/>
      <c r="M444" s="557">
        <v>533308012.88999969</v>
      </c>
      <c r="N444" s="556"/>
      <c r="P444" s="556"/>
    </row>
    <row r="445" spans="1:16" ht="18" x14ac:dyDescent="0.25">
      <c r="A445" s="256"/>
      <c r="B445" s="556"/>
      <c r="C445" s="260" t="s">
        <v>3406</v>
      </c>
      <c r="D445" s="556"/>
      <c r="E445" s="556">
        <v>569562994.69999909</v>
      </c>
      <c r="F445" s="556"/>
      <c r="G445" s="552">
        <v>1579776.9499999997</v>
      </c>
      <c r="H445" s="556"/>
      <c r="I445" s="552">
        <v>0</v>
      </c>
      <c r="J445" s="552"/>
      <c r="K445" s="552">
        <v>2489927.89</v>
      </c>
      <c r="L445" s="556"/>
      <c r="M445" s="557">
        <v>573632699.53999913</v>
      </c>
      <c r="N445" s="556"/>
      <c r="P445" s="556"/>
    </row>
    <row r="446" spans="1:16" ht="18" x14ac:dyDescent="0.25">
      <c r="A446" s="256"/>
      <c r="B446" s="556"/>
      <c r="C446" s="260" t="s">
        <v>3407</v>
      </c>
      <c r="D446" s="556"/>
      <c r="E446" s="556">
        <v>609617490.55999935</v>
      </c>
      <c r="F446" s="556"/>
      <c r="G446" s="552">
        <v>0</v>
      </c>
      <c r="H446" s="556"/>
      <c r="I446" s="552">
        <v>0</v>
      </c>
      <c r="J446" s="552"/>
      <c r="K446" s="552">
        <v>802124.78</v>
      </c>
      <c r="L446" s="556"/>
      <c r="M446" s="557">
        <v>610419615.33999932</v>
      </c>
      <c r="N446" s="556"/>
      <c r="P446" s="556"/>
    </row>
    <row r="447" spans="1:16" ht="18" x14ac:dyDescent="0.25">
      <c r="A447" s="256"/>
      <c r="B447" s="556"/>
      <c r="C447" s="260" t="s">
        <v>3408</v>
      </c>
      <c r="D447" s="556"/>
      <c r="E447" s="556">
        <v>750995087.43999887</v>
      </c>
      <c r="F447" s="556"/>
      <c r="G447" s="552">
        <v>562545.32999999996</v>
      </c>
      <c r="H447" s="556"/>
      <c r="I447" s="552">
        <v>332007.3</v>
      </c>
      <c r="J447" s="552"/>
      <c r="K447" s="552">
        <v>1065449.5899999999</v>
      </c>
      <c r="L447" s="556"/>
      <c r="M447" s="557">
        <v>752955089.65999889</v>
      </c>
      <c r="N447" s="556"/>
      <c r="P447" s="556"/>
    </row>
    <row r="448" spans="1:16" ht="18" x14ac:dyDescent="0.25">
      <c r="A448" s="256"/>
      <c r="B448" s="556"/>
      <c r="C448" s="260" t="s">
        <v>3409</v>
      </c>
      <c r="D448" s="556"/>
      <c r="E448" s="556">
        <v>875390024.94999921</v>
      </c>
      <c r="F448" s="556"/>
      <c r="G448" s="552">
        <v>305544.73</v>
      </c>
      <c r="H448" s="556"/>
      <c r="I448" s="552">
        <v>0</v>
      </c>
      <c r="J448" s="552"/>
      <c r="K448" s="552">
        <v>416648.42000000004</v>
      </c>
      <c r="L448" s="556"/>
      <c r="M448" s="557">
        <v>876112218.09999919</v>
      </c>
      <c r="N448" s="556"/>
      <c r="P448" s="556"/>
    </row>
    <row r="449" spans="1:16" ht="18" x14ac:dyDescent="0.25">
      <c r="A449" s="256"/>
      <c r="B449" s="556"/>
      <c r="C449" s="260" t="s">
        <v>3410</v>
      </c>
      <c r="D449" s="556"/>
      <c r="E449" s="556">
        <v>1008192388.1700001</v>
      </c>
      <c r="F449" s="556"/>
      <c r="G449" s="552">
        <v>498922.17999999993</v>
      </c>
      <c r="H449" s="556"/>
      <c r="I449" s="552">
        <v>375639.39</v>
      </c>
      <c r="J449" s="552"/>
      <c r="K449" s="552">
        <v>2252272.62</v>
      </c>
      <c r="L449" s="556"/>
      <c r="M449" s="557">
        <v>1011319222.36</v>
      </c>
      <c r="N449" s="556"/>
      <c r="P449" s="556"/>
    </row>
    <row r="450" spans="1:16" ht="18" x14ac:dyDescent="0.25">
      <c r="A450" s="256"/>
      <c r="B450" s="556"/>
      <c r="C450" s="260" t="s">
        <v>3411</v>
      </c>
      <c r="D450" s="556"/>
      <c r="E450" s="556">
        <v>806731904.41999912</v>
      </c>
      <c r="F450" s="556"/>
      <c r="G450" s="552">
        <v>326832.76</v>
      </c>
      <c r="H450" s="556"/>
      <c r="I450" s="552">
        <v>0</v>
      </c>
      <c r="J450" s="552"/>
      <c r="K450" s="552">
        <v>1509172.93</v>
      </c>
      <c r="L450" s="556"/>
      <c r="M450" s="557">
        <v>808567910.10999906</v>
      </c>
      <c r="N450" s="556"/>
      <c r="P450" s="556"/>
    </row>
    <row r="451" spans="1:16" ht="18" x14ac:dyDescent="0.25">
      <c r="A451" s="256"/>
      <c r="B451" s="556"/>
      <c r="C451" s="260" t="s">
        <v>3412</v>
      </c>
      <c r="D451" s="556"/>
      <c r="E451" s="556">
        <v>558801198.71999991</v>
      </c>
      <c r="F451" s="556"/>
      <c r="G451" s="552">
        <v>0</v>
      </c>
      <c r="H451" s="556"/>
      <c r="I451" s="552">
        <v>276412.46999999997</v>
      </c>
      <c r="J451" s="552"/>
      <c r="K451" s="552">
        <v>0</v>
      </c>
      <c r="L451" s="556"/>
      <c r="M451" s="557">
        <v>559077611.18999994</v>
      </c>
      <c r="N451" s="556"/>
      <c r="P451" s="556"/>
    </row>
    <row r="452" spans="1:16" ht="18" x14ac:dyDescent="0.25">
      <c r="A452" s="256"/>
      <c r="B452" s="556"/>
      <c r="C452" s="260" t="s">
        <v>3413</v>
      </c>
      <c r="D452" s="556"/>
      <c r="E452" s="556">
        <v>492094469.22999966</v>
      </c>
      <c r="F452" s="556"/>
      <c r="G452" s="552">
        <v>1183890.8799999999</v>
      </c>
      <c r="H452" s="556"/>
      <c r="I452" s="552">
        <v>5811513.0800000001</v>
      </c>
      <c r="J452" s="552"/>
      <c r="K452" s="552">
        <v>0</v>
      </c>
      <c r="L452" s="556"/>
      <c r="M452" s="557">
        <v>499089873.18999964</v>
      </c>
      <c r="N452" s="556"/>
      <c r="P452" s="556"/>
    </row>
    <row r="453" spans="1:16" ht="18" x14ac:dyDescent="0.25">
      <c r="A453" s="256"/>
      <c r="B453" s="556"/>
      <c r="C453" s="260" t="s">
        <v>3414</v>
      </c>
      <c r="D453" s="556"/>
      <c r="E453" s="556">
        <v>496352969.74000001</v>
      </c>
      <c r="F453" s="556"/>
      <c r="G453" s="552">
        <v>4108101.34</v>
      </c>
      <c r="H453" s="556"/>
      <c r="I453" s="552">
        <v>1973587.76</v>
      </c>
      <c r="J453" s="552"/>
      <c r="K453" s="552">
        <v>0</v>
      </c>
      <c r="L453" s="556"/>
      <c r="M453" s="557">
        <v>502434658.83999997</v>
      </c>
      <c r="N453" s="556"/>
      <c r="P453" s="556"/>
    </row>
    <row r="454" spans="1:16" ht="18" x14ac:dyDescent="0.25">
      <c r="A454" s="256"/>
      <c r="B454" s="556"/>
      <c r="C454" s="260" t="s">
        <v>3415</v>
      </c>
      <c r="D454" s="556"/>
      <c r="E454" s="556">
        <v>145886650.57999992</v>
      </c>
      <c r="F454" s="556"/>
      <c r="G454" s="552">
        <v>0</v>
      </c>
      <c r="H454" s="556"/>
      <c r="I454" s="552">
        <v>0</v>
      </c>
      <c r="J454" s="552"/>
      <c r="K454" s="552">
        <v>0</v>
      </c>
      <c r="L454" s="556"/>
      <c r="M454" s="557">
        <v>145886650.57999992</v>
      </c>
      <c r="N454" s="556"/>
      <c r="P454" s="556"/>
    </row>
    <row r="455" spans="1:16" ht="18" x14ac:dyDescent="0.25">
      <c r="A455" s="256"/>
      <c r="B455" s="556"/>
      <c r="C455" s="260" t="s">
        <v>3361</v>
      </c>
      <c r="D455" s="556"/>
      <c r="E455" s="556">
        <v>7625060.6600000001</v>
      </c>
      <c r="F455" s="556"/>
      <c r="G455" s="552">
        <v>0</v>
      </c>
      <c r="H455" s="556"/>
      <c r="I455" s="552">
        <v>0</v>
      </c>
      <c r="J455" s="553"/>
      <c r="K455" s="552">
        <v>0</v>
      </c>
      <c r="L455" s="556"/>
      <c r="M455" s="557">
        <v>7625060.6600000001</v>
      </c>
      <c r="N455" s="556"/>
      <c r="P455" s="556"/>
    </row>
    <row r="456" spans="1:16" s="290" customFormat="1" ht="18.75" thickBot="1" x14ac:dyDescent="0.3">
      <c r="A456" s="329"/>
      <c r="B456" s="413"/>
      <c r="C456" s="273"/>
      <c r="D456" s="413"/>
      <c r="E456" s="503">
        <v>8129506740.2299929</v>
      </c>
      <c r="F456" s="413"/>
      <c r="G456" s="503">
        <v>12417843.649999999</v>
      </c>
      <c r="H456" s="413"/>
      <c r="I456" s="503">
        <v>11358678.040000001</v>
      </c>
      <c r="J456" s="413"/>
      <c r="K456" s="503">
        <v>11742845.300000001</v>
      </c>
      <c r="L456" s="413"/>
      <c r="M456" s="503">
        <v>8165026107.2199926</v>
      </c>
      <c r="N456" s="413"/>
      <c r="P456" s="413"/>
    </row>
    <row r="457" spans="1:16" ht="18.75" thickTop="1" x14ac:dyDescent="0.25">
      <c r="A457" s="256"/>
      <c r="B457" s="326"/>
      <c r="C457" s="307"/>
      <c r="D457" s="326"/>
      <c r="E457" s="326"/>
      <c r="F457" s="326"/>
      <c r="G457" s="307"/>
      <c r="H457" s="307"/>
      <c r="I457" s="326"/>
      <c r="J457" s="326"/>
      <c r="K457" s="326"/>
      <c r="L457" s="326"/>
      <c r="M457" s="256"/>
      <c r="N457" s="326"/>
      <c r="P457" s="326"/>
    </row>
    <row r="458" spans="1:16" ht="18" x14ac:dyDescent="0.25">
      <c r="A458" s="256"/>
      <c r="B458" s="307"/>
      <c r="C458" s="307"/>
      <c r="D458" s="307"/>
      <c r="E458" s="612" t="s">
        <v>3292</v>
      </c>
      <c r="F458" s="612"/>
      <c r="G458" s="612"/>
      <c r="H458" s="612"/>
      <c r="I458" s="612"/>
      <c r="J458" s="612"/>
      <c r="K458" s="612"/>
      <c r="L458" s="612"/>
      <c r="M458" s="612"/>
      <c r="N458" s="364"/>
      <c r="P458" s="226"/>
    </row>
    <row r="459" spans="1:16" ht="18" x14ac:dyDescent="0.25">
      <c r="A459" s="550"/>
      <c r="B459" s="551"/>
      <c r="C459" s="494"/>
      <c r="D459" s="551"/>
      <c r="E459" s="494" t="s">
        <v>3398</v>
      </c>
      <c r="F459" s="551"/>
      <c r="G459" s="494"/>
      <c r="H459" s="551"/>
      <c r="I459" s="494"/>
      <c r="J459" s="551"/>
      <c r="K459" s="494"/>
      <c r="L459" s="551"/>
      <c r="M459" s="494"/>
      <c r="N459" s="551"/>
      <c r="P459" s="551"/>
    </row>
    <row r="460" spans="1:16" ht="18" x14ac:dyDescent="0.25">
      <c r="A460" s="550"/>
      <c r="B460" s="551"/>
      <c r="C460" s="494"/>
      <c r="D460" s="551"/>
      <c r="E460" s="494" t="s">
        <v>3399</v>
      </c>
      <c r="F460" s="551"/>
      <c r="G460" s="494" t="s">
        <v>3400</v>
      </c>
      <c r="H460" s="551"/>
      <c r="I460" s="494" t="s">
        <v>3401</v>
      </c>
      <c r="J460" s="551"/>
      <c r="K460" s="494" t="s">
        <v>3402</v>
      </c>
      <c r="L460" s="551"/>
      <c r="M460" s="494"/>
      <c r="N460" s="551"/>
      <c r="P460" s="551"/>
    </row>
    <row r="461" spans="1:16" ht="23.45" customHeight="1" x14ac:dyDescent="0.25">
      <c r="A461" s="361" t="s">
        <v>3300</v>
      </c>
      <c r="B461" s="551"/>
      <c r="C461" s="495" t="s">
        <v>3347</v>
      </c>
      <c r="D461" s="551"/>
      <c r="E461" s="495" t="s">
        <v>3403</v>
      </c>
      <c r="F461" s="551"/>
      <c r="G461" s="495" t="s">
        <v>3403</v>
      </c>
      <c r="H461" s="551"/>
      <c r="I461" s="495" t="s">
        <v>3403</v>
      </c>
      <c r="J461" s="551"/>
      <c r="K461" s="495" t="s">
        <v>3403</v>
      </c>
      <c r="L461" s="551"/>
      <c r="M461" s="495" t="s">
        <v>141</v>
      </c>
      <c r="N461" s="551"/>
      <c r="P461" s="551"/>
    </row>
    <row r="462" spans="1:16" ht="18" x14ac:dyDescent="0.25">
      <c r="A462" s="256" t="s">
        <v>3303</v>
      </c>
      <c r="B462" s="556"/>
      <c r="C462" s="260" t="s">
        <v>3348</v>
      </c>
      <c r="D462" s="556"/>
      <c r="E462" s="558">
        <v>9800222.0199999996</v>
      </c>
      <c r="F462" s="556"/>
      <c r="G462" s="552">
        <v>0</v>
      </c>
      <c r="H462" s="556"/>
      <c r="I462" s="552">
        <v>0</v>
      </c>
      <c r="J462" s="552"/>
      <c r="K462" s="552">
        <v>477758.51</v>
      </c>
      <c r="L462" s="556"/>
      <c r="M462" s="556">
        <v>10277980.529999999</v>
      </c>
      <c r="N462" s="556"/>
      <c r="P462" s="556"/>
    </row>
    <row r="463" spans="1:16" ht="18" x14ac:dyDescent="0.25">
      <c r="A463" s="256"/>
      <c r="B463" s="556"/>
      <c r="C463" s="260" t="s">
        <v>3404</v>
      </c>
      <c r="D463" s="556"/>
      <c r="E463" s="558">
        <v>8287870.7299999967</v>
      </c>
      <c r="F463" s="556"/>
      <c r="G463" s="552">
        <v>0</v>
      </c>
      <c r="H463" s="556"/>
      <c r="I463" s="552">
        <v>0</v>
      </c>
      <c r="J463" s="552"/>
      <c r="K463" s="552">
        <v>0</v>
      </c>
      <c r="L463" s="556"/>
      <c r="M463" s="556">
        <v>8287870.7299999967</v>
      </c>
      <c r="N463" s="556"/>
      <c r="P463" s="556"/>
    </row>
    <row r="464" spans="1:16" ht="18" x14ac:dyDescent="0.25">
      <c r="A464" s="256"/>
      <c r="B464" s="556"/>
      <c r="C464" s="260" t="s">
        <v>3405</v>
      </c>
      <c r="D464" s="556"/>
      <c r="E464" s="558">
        <v>11152896.330000002</v>
      </c>
      <c r="F464" s="556"/>
      <c r="G464" s="552">
        <v>0</v>
      </c>
      <c r="H464" s="556"/>
      <c r="I464" s="552">
        <v>0</v>
      </c>
      <c r="J464" s="552"/>
      <c r="K464" s="552">
        <v>0</v>
      </c>
      <c r="L464" s="556"/>
      <c r="M464" s="556">
        <v>11152896.330000002</v>
      </c>
      <c r="N464" s="556"/>
      <c r="P464" s="556"/>
    </row>
    <row r="465" spans="1:16" ht="18" x14ac:dyDescent="0.25">
      <c r="A465" s="256"/>
      <c r="B465" s="556"/>
      <c r="C465" s="260" t="s">
        <v>3406</v>
      </c>
      <c r="D465" s="556"/>
      <c r="E465" s="558">
        <v>14926190.469999991</v>
      </c>
      <c r="F465" s="556"/>
      <c r="G465" s="552">
        <v>0</v>
      </c>
      <c r="H465" s="556"/>
      <c r="I465" s="552">
        <v>0</v>
      </c>
      <c r="J465" s="552"/>
      <c r="K465" s="552">
        <v>0</v>
      </c>
      <c r="L465" s="556"/>
      <c r="M465" s="556">
        <v>14926190.469999991</v>
      </c>
      <c r="N465" s="556"/>
      <c r="P465" s="556"/>
    </row>
    <row r="466" spans="1:16" ht="18" x14ac:dyDescent="0.25">
      <c r="A466" s="256"/>
      <c r="B466" s="556"/>
      <c r="C466" s="260" t="s">
        <v>3407</v>
      </c>
      <c r="D466" s="556"/>
      <c r="E466" s="558">
        <v>23821010.660000011</v>
      </c>
      <c r="F466" s="556"/>
      <c r="G466" s="552">
        <v>0</v>
      </c>
      <c r="H466" s="556"/>
      <c r="I466" s="552">
        <v>0</v>
      </c>
      <c r="J466" s="552"/>
      <c r="K466" s="552">
        <v>141334.07</v>
      </c>
      <c r="L466" s="556"/>
      <c r="M466" s="556">
        <v>23962344.730000012</v>
      </c>
      <c r="N466" s="556"/>
      <c r="P466" s="556"/>
    </row>
    <row r="467" spans="1:16" ht="18" x14ac:dyDescent="0.25">
      <c r="A467" s="256"/>
      <c r="B467" s="556"/>
      <c r="C467" s="260" t="s">
        <v>3408</v>
      </c>
      <c r="D467" s="556"/>
      <c r="E467" s="558">
        <v>25392582.340000011</v>
      </c>
      <c r="F467" s="556"/>
      <c r="G467" s="552">
        <v>0</v>
      </c>
      <c r="H467" s="556"/>
      <c r="I467" s="552">
        <v>0</v>
      </c>
      <c r="J467" s="552"/>
      <c r="K467" s="552">
        <v>0</v>
      </c>
      <c r="L467" s="556"/>
      <c r="M467" s="556">
        <v>25392582.340000011</v>
      </c>
      <c r="N467" s="556"/>
      <c r="P467" s="556"/>
    </row>
    <row r="468" spans="1:16" ht="18" x14ac:dyDescent="0.25">
      <c r="A468" s="256"/>
      <c r="B468" s="556"/>
      <c r="C468" s="260" t="s">
        <v>3409</v>
      </c>
      <c r="D468" s="556"/>
      <c r="E468" s="558">
        <v>35402053.850000009</v>
      </c>
      <c r="F468" s="556"/>
      <c r="G468" s="552">
        <v>337249.33999999997</v>
      </c>
      <c r="H468" s="556"/>
      <c r="I468" s="552">
        <v>0</v>
      </c>
      <c r="J468" s="552"/>
      <c r="K468" s="552">
        <v>0</v>
      </c>
      <c r="L468" s="556"/>
      <c r="M468" s="556">
        <v>35739303.190000013</v>
      </c>
      <c r="N468" s="556"/>
      <c r="P468" s="556"/>
    </row>
    <row r="469" spans="1:16" ht="18" x14ac:dyDescent="0.25">
      <c r="A469" s="256"/>
      <c r="B469" s="556"/>
      <c r="C469" s="260" t="s">
        <v>3410</v>
      </c>
      <c r="D469" s="556"/>
      <c r="E469" s="558">
        <v>40494494.459999993</v>
      </c>
      <c r="F469" s="556"/>
      <c r="G469" s="552">
        <v>0</v>
      </c>
      <c r="H469" s="556"/>
      <c r="I469" s="552">
        <v>0</v>
      </c>
      <c r="J469" s="552"/>
      <c r="K469" s="552">
        <v>0</v>
      </c>
      <c r="L469" s="556"/>
      <c r="M469" s="556">
        <v>40494494.459999993</v>
      </c>
      <c r="N469" s="556"/>
      <c r="P469" s="556"/>
    </row>
    <row r="470" spans="1:16" ht="18" x14ac:dyDescent="0.25">
      <c r="A470" s="256"/>
      <c r="B470" s="556"/>
      <c r="C470" s="260" t="s">
        <v>3411</v>
      </c>
      <c r="D470" s="556"/>
      <c r="E470" s="558">
        <v>48878893.140000015</v>
      </c>
      <c r="F470" s="556"/>
      <c r="G470" s="552">
        <v>0</v>
      </c>
      <c r="H470" s="556"/>
      <c r="I470" s="552">
        <v>216738.84000000003</v>
      </c>
      <c r="J470" s="552"/>
      <c r="K470" s="552">
        <v>504088.29</v>
      </c>
      <c r="L470" s="556"/>
      <c r="M470" s="556">
        <v>49599720.270000018</v>
      </c>
      <c r="N470" s="556"/>
      <c r="P470" s="556"/>
    </row>
    <row r="471" spans="1:16" ht="18" x14ac:dyDescent="0.25">
      <c r="A471" s="256"/>
      <c r="B471" s="556"/>
      <c r="C471" s="260" t="s">
        <v>3412</v>
      </c>
      <c r="D471" s="556"/>
      <c r="E471" s="558">
        <v>37468887.929999992</v>
      </c>
      <c r="F471" s="556"/>
      <c r="G471" s="552">
        <v>0</v>
      </c>
      <c r="H471" s="556"/>
      <c r="I471" s="552">
        <v>0</v>
      </c>
      <c r="J471" s="552"/>
      <c r="K471" s="552">
        <v>0</v>
      </c>
      <c r="L471" s="556"/>
      <c r="M471" s="556">
        <v>37468887.929999992</v>
      </c>
      <c r="N471" s="556"/>
      <c r="P471" s="556"/>
    </row>
    <row r="472" spans="1:16" ht="18" x14ac:dyDescent="0.25">
      <c r="A472" s="256"/>
      <c r="B472" s="556"/>
      <c r="C472" s="260" t="s">
        <v>3413</v>
      </c>
      <c r="D472" s="556"/>
      <c r="E472" s="558">
        <v>20842721.010000005</v>
      </c>
      <c r="F472" s="556"/>
      <c r="G472" s="552">
        <v>0</v>
      </c>
      <c r="H472" s="556"/>
      <c r="I472" s="552">
        <v>0</v>
      </c>
      <c r="J472" s="552"/>
      <c r="K472" s="552">
        <v>0</v>
      </c>
      <c r="L472" s="556"/>
      <c r="M472" s="556">
        <v>20842721.010000005</v>
      </c>
      <c r="N472" s="556"/>
      <c r="P472" s="556"/>
    </row>
    <row r="473" spans="1:16" ht="18" x14ac:dyDescent="0.25">
      <c r="A473" s="256"/>
      <c r="B473" s="556"/>
      <c r="C473" s="260" t="s">
        <v>3414</v>
      </c>
      <c r="D473" s="556"/>
      <c r="E473" s="558">
        <v>25240878.169999998</v>
      </c>
      <c r="F473" s="556"/>
      <c r="G473" s="552">
        <v>0</v>
      </c>
      <c r="H473" s="556"/>
      <c r="I473" s="552">
        <v>0</v>
      </c>
      <c r="J473" s="552"/>
      <c r="K473" s="552">
        <v>0</v>
      </c>
      <c r="L473" s="556"/>
      <c r="M473" s="556">
        <v>25240878.169999998</v>
      </c>
      <c r="N473" s="556"/>
      <c r="P473" s="556"/>
    </row>
    <row r="474" spans="1:16" ht="18" x14ac:dyDescent="0.25">
      <c r="A474" s="256"/>
      <c r="B474" s="556"/>
      <c r="C474" s="260" t="s">
        <v>3415</v>
      </c>
      <c r="D474" s="556"/>
      <c r="E474" s="558">
        <v>11011041.270000003</v>
      </c>
      <c r="F474" s="556"/>
      <c r="G474" s="552">
        <v>0</v>
      </c>
      <c r="H474" s="556"/>
      <c r="I474" s="552">
        <v>96878.7</v>
      </c>
      <c r="J474" s="552"/>
      <c r="K474" s="552">
        <v>0</v>
      </c>
      <c r="L474" s="556"/>
      <c r="M474" s="556">
        <v>11107919.970000003</v>
      </c>
      <c r="N474" s="556"/>
      <c r="P474" s="556"/>
    </row>
    <row r="475" spans="1:16" ht="18" x14ac:dyDescent="0.25">
      <c r="A475" s="256"/>
      <c r="B475" s="556"/>
      <c r="C475" s="260" t="s">
        <v>3361</v>
      </c>
      <c r="D475" s="556"/>
      <c r="E475" s="558">
        <v>0</v>
      </c>
      <c r="F475" s="556"/>
      <c r="G475" s="552">
        <v>0</v>
      </c>
      <c r="H475" s="556"/>
      <c r="I475" s="552">
        <v>0</v>
      </c>
      <c r="J475" s="552"/>
      <c r="K475" s="552">
        <v>0</v>
      </c>
      <c r="L475" s="556"/>
      <c r="M475" s="556">
        <v>0</v>
      </c>
      <c r="N475" s="556"/>
      <c r="P475" s="556"/>
    </row>
    <row r="476" spans="1:16" s="290" customFormat="1" ht="18.75" thickBot="1" x14ac:dyDescent="0.3">
      <c r="A476" s="329"/>
      <c r="B476" s="413"/>
      <c r="C476" s="273"/>
      <c r="D476" s="413"/>
      <c r="E476" s="503">
        <v>312719742.38</v>
      </c>
      <c r="F476" s="413"/>
      <c r="G476" s="503">
        <v>337249.33999999997</v>
      </c>
      <c r="H476" s="413"/>
      <c r="I476" s="503">
        <v>313617.54000000004</v>
      </c>
      <c r="J476" s="413"/>
      <c r="K476" s="503">
        <v>1123180.8700000001</v>
      </c>
      <c r="L476" s="413"/>
      <c r="M476" s="503">
        <v>314493790.13</v>
      </c>
      <c r="N476" s="413"/>
      <c r="P476" s="413"/>
    </row>
    <row r="477" spans="1:16" s="290" customFormat="1" ht="18.75" thickTop="1" x14ac:dyDescent="0.25">
      <c r="A477" s="329"/>
      <c r="B477" s="328"/>
      <c r="C477" s="273"/>
      <c r="D477" s="328"/>
      <c r="E477" s="328"/>
      <c r="F477" s="328"/>
      <c r="G477" s="273"/>
      <c r="H477" s="273"/>
      <c r="I477" s="328"/>
      <c r="J477" s="328"/>
      <c r="K477" s="328"/>
      <c r="L477" s="328"/>
      <c r="M477" s="329"/>
      <c r="N477" s="328"/>
      <c r="P477" s="328"/>
    </row>
    <row r="478" spans="1:16" ht="18" x14ac:dyDescent="0.25">
      <c r="A478" s="256"/>
      <c r="B478" s="307"/>
      <c r="C478" s="307"/>
      <c r="D478" s="307"/>
      <c r="E478" s="612" t="s">
        <v>3292</v>
      </c>
      <c r="F478" s="612"/>
      <c r="G478" s="612"/>
      <c r="H478" s="612"/>
      <c r="I478" s="612"/>
      <c r="J478" s="612"/>
      <c r="K478" s="612"/>
      <c r="L478" s="612"/>
      <c r="M478" s="612"/>
      <c r="N478" s="364"/>
      <c r="P478" s="226"/>
    </row>
    <row r="479" spans="1:16" ht="18" x14ac:dyDescent="0.25">
      <c r="A479" s="550"/>
      <c r="B479" s="551"/>
      <c r="C479" s="494"/>
      <c r="D479" s="551"/>
      <c r="E479" s="494" t="s">
        <v>3398</v>
      </c>
      <c r="F479" s="551"/>
      <c r="G479" s="494"/>
      <c r="H479" s="551"/>
      <c r="I479" s="494"/>
      <c r="J479" s="551"/>
      <c r="K479" s="494"/>
      <c r="L479" s="551"/>
      <c r="M479" s="494"/>
      <c r="N479" s="551"/>
      <c r="P479" s="551"/>
    </row>
    <row r="480" spans="1:16" ht="18" x14ac:dyDescent="0.25">
      <c r="A480" s="550"/>
      <c r="B480" s="551"/>
      <c r="C480" s="494"/>
      <c r="D480" s="551"/>
      <c r="E480" s="494" t="s">
        <v>3399</v>
      </c>
      <c r="F480" s="551"/>
      <c r="G480" s="494" t="s">
        <v>3400</v>
      </c>
      <c r="H480" s="551"/>
      <c r="I480" s="494" t="s">
        <v>3401</v>
      </c>
      <c r="J480" s="551"/>
      <c r="K480" s="494" t="s">
        <v>3402</v>
      </c>
      <c r="L480" s="551"/>
      <c r="M480" s="494"/>
      <c r="N480" s="551"/>
      <c r="P480" s="551"/>
    </row>
    <row r="481" spans="1:16" ht="29.45" customHeight="1" x14ac:dyDescent="0.25">
      <c r="A481" s="361" t="s">
        <v>3300</v>
      </c>
      <c r="B481" s="551"/>
      <c r="C481" s="495" t="s">
        <v>3347</v>
      </c>
      <c r="D481" s="551"/>
      <c r="E481" s="495" t="s">
        <v>3403</v>
      </c>
      <c r="F481" s="551"/>
      <c r="G481" s="495" t="s">
        <v>3403</v>
      </c>
      <c r="H481" s="551"/>
      <c r="I481" s="495" t="s">
        <v>3403</v>
      </c>
      <c r="J481" s="551"/>
      <c r="K481" s="495" t="s">
        <v>3403</v>
      </c>
      <c r="L481" s="551"/>
      <c r="M481" s="495" t="s">
        <v>141</v>
      </c>
      <c r="N481" s="551"/>
      <c r="P481" s="551"/>
    </row>
    <row r="482" spans="1:16" ht="18" x14ac:dyDescent="0.25">
      <c r="A482" s="256" t="s">
        <v>3304</v>
      </c>
      <c r="B482" s="556"/>
      <c r="C482" s="260" t="s">
        <v>3348</v>
      </c>
      <c r="D482" s="556"/>
      <c r="E482" s="556">
        <v>14245510.520000001</v>
      </c>
      <c r="F482" s="556"/>
      <c r="G482" s="552">
        <v>25744.68</v>
      </c>
      <c r="H482" s="556"/>
      <c r="I482" s="552">
        <v>0</v>
      </c>
      <c r="J482" s="552"/>
      <c r="K482" s="552">
        <v>0</v>
      </c>
      <c r="L482" s="556"/>
      <c r="M482" s="556">
        <v>14271255.200000001</v>
      </c>
      <c r="N482" s="556"/>
      <c r="P482" s="556"/>
    </row>
    <row r="483" spans="1:16" ht="18" x14ac:dyDescent="0.25">
      <c r="A483" s="256"/>
      <c r="B483" s="556"/>
      <c r="C483" s="260" t="s">
        <v>3404</v>
      </c>
      <c r="D483" s="556"/>
      <c r="E483" s="556">
        <v>13229263.269999996</v>
      </c>
      <c r="F483" s="556"/>
      <c r="G483" s="552">
        <v>572215.18999999994</v>
      </c>
      <c r="H483" s="556"/>
      <c r="I483" s="552">
        <v>0</v>
      </c>
      <c r="J483" s="552"/>
      <c r="K483" s="552">
        <v>177504.13</v>
      </c>
      <c r="L483" s="556"/>
      <c r="M483" s="556">
        <v>13978982.589999996</v>
      </c>
      <c r="N483" s="556"/>
      <c r="P483" s="556"/>
    </row>
    <row r="484" spans="1:16" ht="18" x14ac:dyDescent="0.25">
      <c r="A484" s="256"/>
      <c r="B484" s="556"/>
      <c r="C484" s="260" t="s">
        <v>3405</v>
      </c>
      <c r="D484" s="556"/>
      <c r="E484" s="556">
        <v>24134747.57</v>
      </c>
      <c r="F484" s="556"/>
      <c r="G484" s="552">
        <v>0</v>
      </c>
      <c r="H484" s="556"/>
      <c r="I484" s="552">
        <v>0</v>
      </c>
      <c r="J484" s="552"/>
      <c r="K484" s="552">
        <v>26782.54</v>
      </c>
      <c r="L484" s="556"/>
      <c r="M484" s="556">
        <v>24161530.109999999</v>
      </c>
      <c r="N484" s="556"/>
      <c r="P484" s="556"/>
    </row>
    <row r="485" spans="1:16" ht="18" x14ac:dyDescent="0.25">
      <c r="A485" s="256"/>
      <c r="B485" s="556"/>
      <c r="C485" s="260" t="s">
        <v>3406</v>
      </c>
      <c r="D485" s="556"/>
      <c r="E485" s="556">
        <v>26129350</v>
      </c>
      <c r="F485" s="556"/>
      <c r="G485" s="552">
        <v>0</v>
      </c>
      <c r="H485" s="556"/>
      <c r="I485" s="552">
        <v>110909.4</v>
      </c>
      <c r="J485" s="552"/>
      <c r="K485" s="552">
        <v>0</v>
      </c>
      <c r="L485" s="556"/>
      <c r="M485" s="556">
        <v>26240259.399999999</v>
      </c>
      <c r="N485" s="556"/>
      <c r="P485" s="556"/>
    </row>
    <row r="486" spans="1:16" ht="18" x14ac:dyDescent="0.25">
      <c r="A486" s="256"/>
      <c r="B486" s="556"/>
      <c r="C486" s="260" t="s">
        <v>3407</v>
      </c>
      <c r="D486" s="556"/>
      <c r="E486" s="556">
        <v>36110451.870000012</v>
      </c>
      <c r="F486" s="556"/>
      <c r="G486" s="552">
        <v>300313.2</v>
      </c>
      <c r="H486" s="556"/>
      <c r="I486" s="552">
        <v>0</v>
      </c>
      <c r="J486" s="552"/>
      <c r="K486" s="552">
        <v>187875.53</v>
      </c>
      <c r="L486" s="556"/>
      <c r="M486" s="556">
        <v>36598640.600000016</v>
      </c>
      <c r="N486" s="556"/>
      <c r="P486" s="556"/>
    </row>
    <row r="487" spans="1:16" ht="18" x14ac:dyDescent="0.25">
      <c r="A487" s="256"/>
      <c r="B487" s="556"/>
      <c r="C487" s="260" t="s">
        <v>3408</v>
      </c>
      <c r="D487" s="556"/>
      <c r="E487" s="556">
        <v>32820596.950000007</v>
      </c>
      <c r="F487" s="556"/>
      <c r="G487" s="552">
        <v>163605.32</v>
      </c>
      <c r="H487" s="556"/>
      <c r="I487" s="552">
        <v>0</v>
      </c>
      <c r="J487" s="552"/>
      <c r="K487" s="552">
        <v>64707.94</v>
      </c>
      <c r="L487" s="556"/>
      <c r="M487" s="556">
        <v>33048910.210000008</v>
      </c>
      <c r="N487" s="556"/>
      <c r="P487" s="556"/>
    </row>
    <row r="488" spans="1:16" ht="18" x14ac:dyDescent="0.25">
      <c r="A488" s="256"/>
      <c r="B488" s="556"/>
      <c r="C488" s="260" t="s">
        <v>3409</v>
      </c>
      <c r="D488" s="556"/>
      <c r="E488" s="556">
        <v>31346607.920000002</v>
      </c>
      <c r="F488" s="556"/>
      <c r="G488" s="552">
        <v>157941.21</v>
      </c>
      <c r="H488" s="556"/>
      <c r="I488" s="552">
        <v>0</v>
      </c>
      <c r="J488" s="552"/>
      <c r="K488" s="552">
        <v>0</v>
      </c>
      <c r="L488" s="556"/>
      <c r="M488" s="556">
        <v>31504549.130000003</v>
      </c>
      <c r="N488" s="556"/>
      <c r="P488" s="556"/>
    </row>
    <row r="489" spans="1:16" ht="18" x14ac:dyDescent="0.25">
      <c r="A489" s="256"/>
      <c r="B489" s="556"/>
      <c r="C489" s="260" t="s">
        <v>3410</v>
      </c>
      <c r="D489" s="556"/>
      <c r="E489" s="556">
        <v>41868934.449999996</v>
      </c>
      <c r="F489" s="556"/>
      <c r="G489" s="552">
        <v>0</v>
      </c>
      <c r="H489" s="556"/>
      <c r="I489" s="552">
        <v>0</v>
      </c>
      <c r="J489" s="552"/>
      <c r="K489" s="552">
        <v>0</v>
      </c>
      <c r="L489" s="556"/>
      <c r="M489" s="556">
        <v>41868934.449999996</v>
      </c>
      <c r="N489" s="556"/>
      <c r="P489" s="556"/>
    </row>
    <row r="490" spans="1:16" ht="18" x14ac:dyDescent="0.25">
      <c r="A490" s="256"/>
      <c r="B490" s="556"/>
      <c r="C490" s="260" t="s">
        <v>3411</v>
      </c>
      <c r="D490" s="556"/>
      <c r="E490" s="556">
        <v>26413721.669999983</v>
      </c>
      <c r="F490" s="556"/>
      <c r="G490" s="552">
        <v>0</v>
      </c>
      <c r="H490" s="556"/>
      <c r="I490" s="552">
        <v>0</v>
      </c>
      <c r="J490" s="552"/>
      <c r="K490" s="552">
        <v>0</v>
      </c>
      <c r="L490" s="556"/>
      <c r="M490" s="556">
        <v>26413721.669999983</v>
      </c>
      <c r="N490" s="556"/>
      <c r="P490" s="556"/>
    </row>
    <row r="491" spans="1:16" ht="18" x14ac:dyDescent="0.25">
      <c r="A491" s="256"/>
      <c r="B491" s="556"/>
      <c r="C491" s="260" t="s">
        <v>3412</v>
      </c>
      <c r="D491" s="556"/>
      <c r="E491" s="556">
        <v>21161767.34</v>
      </c>
      <c r="F491" s="556"/>
      <c r="G491" s="552">
        <v>0</v>
      </c>
      <c r="H491" s="556"/>
      <c r="I491" s="552">
        <v>0</v>
      </c>
      <c r="J491" s="552"/>
      <c r="K491" s="552">
        <v>0</v>
      </c>
      <c r="L491" s="556"/>
      <c r="M491" s="556">
        <v>21161767.34</v>
      </c>
      <c r="N491" s="556"/>
      <c r="P491" s="556"/>
    </row>
    <row r="492" spans="1:16" ht="18" x14ac:dyDescent="0.25">
      <c r="A492" s="256"/>
      <c r="B492" s="556"/>
      <c r="C492" s="260" t="s">
        <v>3413</v>
      </c>
      <c r="D492" s="556"/>
      <c r="E492" s="556">
        <v>14805611.960000001</v>
      </c>
      <c r="F492" s="556"/>
      <c r="G492" s="552">
        <v>0</v>
      </c>
      <c r="H492" s="556"/>
      <c r="I492" s="552">
        <v>0</v>
      </c>
      <c r="J492" s="552"/>
      <c r="K492" s="552">
        <v>0</v>
      </c>
      <c r="L492" s="556"/>
      <c r="M492" s="556">
        <v>14805611.960000001</v>
      </c>
      <c r="N492" s="556"/>
      <c r="P492" s="556"/>
    </row>
    <row r="493" spans="1:16" ht="18" x14ac:dyDescent="0.25">
      <c r="A493" s="256"/>
      <c r="B493" s="556"/>
      <c r="C493" s="260" t="s">
        <v>3414</v>
      </c>
      <c r="D493" s="556"/>
      <c r="E493" s="556">
        <v>16785901.920000002</v>
      </c>
      <c r="F493" s="556"/>
      <c r="G493" s="552">
        <v>0</v>
      </c>
      <c r="H493" s="556"/>
      <c r="I493" s="552">
        <v>0</v>
      </c>
      <c r="J493" s="552"/>
      <c r="K493" s="552">
        <v>0</v>
      </c>
      <c r="L493" s="556"/>
      <c r="M493" s="556">
        <v>16785901.920000002</v>
      </c>
      <c r="N493" s="556"/>
      <c r="P493" s="556"/>
    </row>
    <row r="494" spans="1:16" ht="18" x14ac:dyDescent="0.25">
      <c r="A494" s="256"/>
      <c r="B494" s="556"/>
      <c r="C494" s="260" t="s">
        <v>3415</v>
      </c>
      <c r="D494" s="556"/>
      <c r="E494" s="556">
        <v>6358512.6799999997</v>
      </c>
      <c r="F494" s="556"/>
      <c r="G494" s="552">
        <v>0</v>
      </c>
      <c r="H494" s="556"/>
      <c r="I494" s="552">
        <v>0</v>
      </c>
      <c r="J494" s="552"/>
      <c r="K494" s="552">
        <v>0</v>
      </c>
      <c r="L494" s="556"/>
      <c r="M494" s="556">
        <v>6358512.6799999997</v>
      </c>
      <c r="N494" s="556"/>
      <c r="P494" s="556"/>
    </row>
    <row r="495" spans="1:16" ht="18" x14ac:dyDescent="0.25">
      <c r="A495" s="256"/>
      <c r="B495" s="556"/>
      <c r="C495" s="260" t="s">
        <v>3361</v>
      </c>
      <c r="D495" s="556"/>
      <c r="E495" s="556">
        <v>0</v>
      </c>
      <c r="F495" s="556"/>
      <c r="G495" s="552">
        <v>0</v>
      </c>
      <c r="H495" s="556"/>
      <c r="I495" s="552">
        <v>0</v>
      </c>
      <c r="J495" s="552"/>
      <c r="K495" s="552">
        <v>0</v>
      </c>
      <c r="L495" s="556"/>
      <c r="M495" s="556">
        <v>0</v>
      </c>
      <c r="N495" s="556"/>
      <c r="P495" s="556"/>
    </row>
    <row r="496" spans="1:16" s="290" customFormat="1" ht="18.75" thickBot="1" x14ac:dyDescent="0.3">
      <c r="A496" s="329"/>
      <c r="B496" s="413"/>
      <c r="C496" s="273"/>
      <c r="D496" s="413"/>
      <c r="E496" s="503">
        <v>305410978.12</v>
      </c>
      <c r="F496" s="413"/>
      <c r="G496" s="503">
        <v>1219819.6000000001</v>
      </c>
      <c r="H496" s="413"/>
      <c r="I496" s="503">
        <v>110909.4</v>
      </c>
      <c r="J496" s="413"/>
      <c r="K496" s="503">
        <v>456870.14</v>
      </c>
      <c r="L496" s="413"/>
      <c r="M496" s="503">
        <v>307198577.25999999</v>
      </c>
      <c r="N496" s="413"/>
      <c r="P496" s="413"/>
    </row>
    <row r="497" spans="1:16" s="290" customFormat="1" ht="18.75" thickTop="1" x14ac:dyDescent="0.25">
      <c r="A497" s="329"/>
      <c r="B497" s="328"/>
      <c r="C497" s="273"/>
      <c r="D497" s="328"/>
      <c r="E497" s="328"/>
      <c r="F497" s="328"/>
      <c r="G497" s="273"/>
      <c r="H497" s="273"/>
      <c r="I497" s="328"/>
      <c r="J497" s="328"/>
      <c r="K497" s="328"/>
      <c r="L497" s="328"/>
      <c r="M497" s="329"/>
      <c r="N497" s="328"/>
      <c r="P497" s="328"/>
    </row>
    <row r="498" spans="1:16" ht="18" x14ac:dyDescent="0.25">
      <c r="A498" s="256"/>
      <c r="B498" s="307"/>
      <c r="C498" s="307"/>
      <c r="D498" s="307"/>
      <c r="E498" s="612" t="s">
        <v>3292</v>
      </c>
      <c r="F498" s="612"/>
      <c r="G498" s="612"/>
      <c r="H498" s="612"/>
      <c r="I498" s="612"/>
      <c r="J498" s="612"/>
      <c r="K498" s="612"/>
      <c r="L498" s="612"/>
      <c r="M498" s="612"/>
      <c r="N498" s="364"/>
      <c r="P498" s="226"/>
    </row>
    <row r="499" spans="1:16" ht="18" x14ac:dyDescent="0.25">
      <c r="A499" s="550"/>
      <c r="B499" s="551"/>
      <c r="C499" s="494"/>
      <c r="D499" s="551"/>
      <c r="E499" s="494" t="s">
        <v>3398</v>
      </c>
      <c r="F499" s="551"/>
      <c r="G499" s="494"/>
      <c r="H499" s="551"/>
      <c r="I499" s="494"/>
      <c r="J499" s="551"/>
      <c r="K499" s="494"/>
      <c r="L499" s="551"/>
      <c r="M499" s="494"/>
      <c r="N499" s="551"/>
      <c r="P499" s="551"/>
    </row>
    <row r="500" spans="1:16" ht="18" x14ac:dyDescent="0.25">
      <c r="A500" s="550"/>
      <c r="B500" s="551"/>
      <c r="C500" s="494"/>
      <c r="D500" s="551"/>
      <c r="E500" s="494" t="s">
        <v>3399</v>
      </c>
      <c r="F500" s="551"/>
      <c r="G500" s="494" t="s">
        <v>3400</v>
      </c>
      <c r="H500" s="551"/>
      <c r="I500" s="494" t="s">
        <v>3401</v>
      </c>
      <c r="J500" s="551"/>
      <c r="K500" s="494" t="s">
        <v>3402</v>
      </c>
      <c r="L500" s="551"/>
      <c r="M500" s="494"/>
      <c r="N500" s="551"/>
      <c r="P500" s="551"/>
    </row>
    <row r="501" spans="1:16" ht="27" customHeight="1" x14ac:dyDescent="0.25">
      <c r="A501" s="361" t="s">
        <v>3300</v>
      </c>
      <c r="B501" s="551"/>
      <c r="C501" s="495" t="s">
        <v>3347</v>
      </c>
      <c r="D501" s="551"/>
      <c r="E501" s="495" t="s">
        <v>3403</v>
      </c>
      <c r="F501" s="551"/>
      <c r="G501" s="495" t="s">
        <v>3403</v>
      </c>
      <c r="H501" s="551"/>
      <c r="I501" s="495" t="s">
        <v>3403</v>
      </c>
      <c r="J501" s="551"/>
      <c r="K501" s="495" t="s">
        <v>3403</v>
      </c>
      <c r="L501" s="551"/>
      <c r="M501" s="495" t="s">
        <v>141</v>
      </c>
      <c r="N501" s="551"/>
      <c r="P501" s="551"/>
    </row>
    <row r="502" spans="1:16" ht="18" x14ac:dyDescent="0.25">
      <c r="A502" s="256" t="s">
        <v>3305</v>
      </c>
      <c r="B502" s="556"/>
      <c r="C502" s="260" t="s">
        <v>3348</v>
      </c>
      <c r="D502" s="556"/>
      <c r="E502" s="556">
        <v>18006697.340000011</v>
      </c>
      <c r="F502" s="556"/>
      <c r="G502" s="552">
        <v>0</v>
      </c>
      <c r="H502" s="556"/>
      <c r="I502" s="552">
        <v>118437.98</v>
      </c>
      <c r="J502" s="552"/>
      <c r="K502" s="552">
        <v>172483.24999999997</v>
      </c>
      <c r="L502" s="556"/>
      <c r="M502" s="556">
        <v>18297618.570000011</v>
      </c>
      <c r="N502" s="556"/>
      <c r="P502" s="556"/>
    </row>
    <row r="503" spans="1:16" ht="18" x14ac:dyDescent="0.25">
      <c r="A503" s="256"/>
      <c r="B503" s="556"/>
      <c r="C503" s="260" t="s">
        <v>3404</v>
      </c>
      <c r="D503" s="556"/>
      <c r="E503" s="556">
        <v>20251896.020000007</v>
      </c>
      <c r="F503" s="556"/>
      <c r="G503" s="552">
        <v>64221.41</v>
      </c>
      <c r="H503" s="556"/>
      <c r="I503" s="552">
        <v>0</v>
      </c>
      <c r="J503" s="552"/>
      <c r="K503" s="552">
        <v>0</v>
      </c>
      <c r="L503" s="556"/>
      <c r="M503" s="556">
        <v>20316117.430000007</v>
      </c>
      <c r="N503" s="556"/>
      <c r="P503" s="556"/>
    </row>
    <row r="504" spans="1:16" ht="18" x14ac:dyDescent="0.25">
      <c r="A504" s="256"/>
      <c r="B504" s="556"/>
      <c r="C504" s="260" t="s">
        <v>3405</v>
      </c>
      <c r="D504" s="556"/>
      <c r="E504" s="556">
        <v>31067327.620000008</v>
      </c>
      <c r="F504" s="556"/>
      <c r="G504" s="552">
        <v>155041.95000000001</v>
      </c>
      <c r="H504" s="556"/>
      <c r="I504" s="552">
        <v>103891.08</v>
      </c>
      <c r="J504" s="552"/>
      <c r="K504" s="552">
        <v>293750.84999999998</v>
      </c>
      <c r="L504" s="556"/>
      <c r="M504" s="556">
        <v>31620011.500000007</v>
      </c>
      <c r="N504" s="556"/>
      <c r="P504" s="556"/>
    </row>
    <row r="505" spans="1:16" ht="18" x14ac:dyDescent="0.25">
      <c r="A505" s="256"/>
      <c r="B505" s="556"/>
      <c r="C505" s="260" t="s">
        <v>3406</v>
      </c>
      <c r="D505" s="556"/>
      <c r="E505" s="556">
        <v>28734724.569999993</v>
      </c>
      <c r="F505" s="556"/>
      <c r="G505" s="552">
        <v>0</v>
      </c>
      <c r="H505" s="556"/>
      <c r="I505" s="552">
        <v>0</v>
      </c>
      <c r="J505" s="552"/>
      <c r="K505" s="552">
        <v>191869.13</v>
      </c>
      <c r="L505" s="556"/>
      <c r="M505" s="556">
        <v>28926593.699999992</v>
      </c>
      <c r="N505" s="556"/>
      <c r="P505" s="556"/>
    </row>
    <row r="506" spans="1:16" ht="18" x14ac:dyDescent="0.25">
      <c r="A506" s="256"/>
      <c r="B506" s="556"/>
      <c r="C506" s="260" t="s">
        <v>3407</v>
      </c>
      <c r="D506" s="556"/>
      <c r="E506" s="556">
        <v>40920418.190000013</v>
      </c>
      <c r="F506" s="556"/>
      <c r="G506" s="552">
        <v>0</v>
      </c>
      <c r="H506" s="556"/>
      <c r="I506" s="552">
        <v>294189.16000000003</v>
      </c>
      <c r="J506" s="552"/>
      <c r="K506" s="552">
        <v>234317.55000000002</v>
      </c>
      <c r="L506" s="556"/>
      <c r="M506" s="556">
        <v>41448924.900000006</v>
      </c>
      <c r="N506" s="556"/>
      <c r="P506" s="556"/>
    </row>
    <row r="507" spans="1:16" ht="18" x14ac:dyDescent="0.25">
      <c r="A507" s="256"/>
      <c r="B507" s="556"/>
      <c r="C507" s="260" t="s">
        <v>3408</v>
      </c>
      <c r="D507" s="556"/>
      <c r="E507" s="556">
        <v>41896383.999999948</v>
      </c>
      <c r="F507" s="556"/>
      <c r="G507" s="552">
        <v>677401.75</v>
      </c>
      <c r="H507" s="556"/>
      <c r="I507" s="552">
        <v>0</v>
      </c>
      <c r="J507" s="552"/>
      <c r="K507" s="552">
        <v>73382.27</v>
      </c>
      <c r="L507" s="556"/>
      <c r="M507" s="556">
        <v>42647168.019999951</v>
      </c>
      <c r="N507" s="556"/>
      <c r="P507" s="556"/>
    </row>
    <row r="508" spans="1:16" ht="18" x14ac:dyDescent="0.25">
      <c r="A508" s="256"/>
      <c r="B508" s="556"/>
      <c r="C508" s="260" t="s">
        <v>3409</v>
      </c>
      <c r="D508" s="556"/>
      <c r="E508" s="556">
        <v>66907573.350000024</v>
      </c>
      <c r="F508" s="556"/>
      <c r="G508" s="552">
        <v>698695.28</v>
      </c>
      <c r="H508" s="556"/>
      <c r="I508" s="552">
        <v>0</v>
      </c>
      <c r="J508" s="552"/>
      <c r="K508" s="552">
        <v>0</v>
      </c>
      <c r="L508" s="556"/>
      <c r="M508" s="556">
        <v>67606268.630000025</v>
      </c>
      <c r="N508" s="556"/>
      <c r="P508" s="556"/>
    </row>
    <row r="509" spans="1:16" ht="18" x14ac:dyDescent="0.25">
      <c r="A509" s="256"/>
      <c r="B509" s="556"/>
      <c r="C509" s="260" t="s">
        <v>3410</v>
      </c>
      <c r="D509" s="556"/>
      <c r="E509" s="556">
        <v>74771390.060000017</v>
      </c>
      <c r="F509" s="556"/>
      <c r="G509" s="552">
        <v>0</v>
      </c>
      <c r="H509" s="556"/>
      <c r="I509" s="552">
        <v>102042.54</v>
      </c>
      <c r="J509" s="552"/>
      <c r="K509" s="552">
        <v>148547.42000000001</v>
      </c>
      <c r="L509" s="556"/>
      <c r="M509" s="556">
        <v>75021980.020000026</v>
      </c>
      <c r="N509" s="556"/>
      <c r="P509" s="556"/>
    </row>
    <row r="510" spans="1:16" ht="18" x14ac:dyDescent="0.25">
      <c r="A510" s="256"/>
      <c r="B510" s="556"/>
      <c r="C510" s="260" t="s">
        <v>3411</v>
      </c>
      <c r="D510" s="556"/>
      <c r="E510" s="556">
        <v>51918877.910000004</v>
      </c>
      <c r="F510" s="556"/>
      <c r="G510" s="552">
        <v>0</v>
      </c>
      <c r="H510" s="556"/>
      <c r="I510" s="552">
        <v>213367.44</v>
      </c>
      <c r="J510" s="552"/>
      <c r="K510" s="552">
        <v>0</v>
      </c>
      <c r="L510" s="556"/>
      <c r="M510" s="556">
        <v>52132245.350000001</v>
      </c>
      <c r="N510" s="556"/>
      <c r="P510" s="556"/>
    </row>
    <row r="511" spans="1:16" ht="18" x14ac:dyDescent="0.25">
      <c r="A511" s="256"/>
      <c r="B511" s="556"/>
      <c r="C511" s="260" t="s">
        <v>3412</v>
      </c>
      <c r="D511" s="556"/>
      <c r="E511" s="556">
        <v>26373632.259999994</v>
      </c>
      <c r="F511" s="556"/>
      <c r="G511" s="552">
        <v>407356.94</v>
      </c>
      <c r="H511" s="556"/>
      <c r="I511" s="552">
        <v>0</v>
      </c>
      <c r="J511" s="552"/>
      <c r="K511" s="552">
        <v>0</v>
      </c>
      <c r="L511" s="556"/>
      <c r="M511" s="556">
        <v>26780989.199999996</v>
      </c>
      <c r="N511" s="556"/>
      <c r="P511" s="556"/>
    </row>
    <row r="512" spans="1:16" ht="18" x14ac:dyDescent="0.25">
      <c r="A512" s="256"/>
      <c r="B512" s="556"/>
      <c r="C512" s="260" t="s">
        <v>3413</v>
      </c>
      <c r="D512" s="556"/>
      <c r="E512" s="556">
        <v>28340386.590000004</v>
      </c>
      <c r="F512" s="556"/>
      <c r="G512" s="552">
        <v>148185.87</v>
      </c>
      <c r="H512" s="556"/>
      <c r="I512" s="552">
        <v>0</v>
      </c>
      <c r="J512" s="552"/>
      <c r="K512" s="552">
        <v>90636.59</v>
      </c>
      <c r="L512" s="556"/>
      <c r="M512" s="556">
        <v>28579209.050000004</v>
      </c>
      <c r="N512" s="556"/>
      <c r="P512" s="556"/>
    </row>
    <row r="513" spans="1:16" ht="18" x14ac:dyDescent="0.25">
      <c r="A513" s="256"/>
      <c r="B513" s="556"/>
      <c r="C513" s="260" t="s">
        <v>3414</v>
      </c>
      <c r="D513" s="556"/>
      <c r="E513" s="556">
        <v>23417170.469999995</v>
      </c>
      <c r="F513" s="556"/>
      <c r="G513" s="552">
        <v>0</v>
      </c>
      <c r="H513" s="556"/>
      <c r="I513" s="552">
        <v>0</v>
      </c>
      <c r="J513" s="552"/>
      <c r="K513" s="552">
        <v>0</v>
      </c>
      <c r="L513" s="556"/>
      <c r="M513" s="556">
        <v>23417170.469999995</v>
      </c>
      <c r="N513" s="556"/>
      <c r="P513" s="556"/>
    </row>
    <row r="514" spans="1:16" ht="18" x14ac:dyDescent="0.25">
      <c r="A514" s="256"/>
      <c r="B514" s="556"/>
      <c r="C514" s="260" t="s">
        <v>3415</v>
      </c>
      <c r="D514" s="556"/>
      <c r="E514" s="556">
        <v>6739117.6099999985</v>
      </c>
      <c r="F514" s="556"/>
      <c r="G514" s="552">
        <v>0</v>
      </c>
      <c r="H514" s="556"/>
      <c r="I514" s="552">
        <v>0</v>
      </c>
      <c r="J514" s="552"/>
      <c r="K514" s="552">
        <v>0</v>
      </c>
      <c r="L514" s="556"/>
      <c r="M514" s="556">
        <v>6739117.6099999985</v>
      </c>
      <c r="N514" s="556"/>
      <c r="P514" s="556"/>
    </row>
    <row r="515" spans="1:16" ht="18" x14ac:dyDescent="0.25">
      <c r="A515" s="256"/>
      <c r="B515" s="556"/>
      <c r="C515" s="260" t="s">
        <v>3361</v>
      </c>
      <c r="D515" s="556"/>
      <c r="E515" s="556">
        <v>409371.16</v>
      </c>
      <c r="F515" s="556"/>
      <c r="G515" s="552">
        <v>0</v>
      </c>
      <c r="H515" s="556"/>
      <c r="I515" s="552">
        <v>0</v>
      </c>
      <c r="J515" s="552"/>
      <c r="K515" s="552">
        <v>0</v>
      </c>
      <c r="L515" s="556"/>
      <c r="M515" s="556">
        <v>409371.16</v>
      </c>
      <c r="N515" s="556"/>
      <c r="P515" s="556"/>
    </row>
    <row r="516" spans="1:16" s="290" customFormat="1" ht="18.75" thickBot="1" x14ac:dyDescent="0.3">
      <c r="A516" s="329"/>
      <c r="B516" s="413"/>
      <c r="C516" s="273"/>
      <c r="D516" s="413"/>
      <c r="E516" s="503">
        <v>459754967.14999998</v>
      </c>
      <c r="F516" s="413"/>
      <c r="G516" s="503">
        <v>2150903.2000000002</v>
      </c>
      <c r="H516" s="413"/>
      <c r="I516" s="503">
        <v>831928.2</v>
      </c>
      <c r="J516" s="413"/>
      <c r="K516" s="503">
        <v>1204987.06</v>
      </c>
      <c r="L516" s="413"/>
      <c r="M516" s="503">
        <v>463942785.60999995</v>
      </c>
      <c r="N516" s="413"/>
      <c r="P516" s="413"/>
    </row>
    <row r="517" spans="1:16" s="290" customFormat="1" ht="18.75" thickTop="1" x14ac:dyDescent="0.25">
      <c r="A517" s="329"/>
      <c r="B517" s="328"/>
      <c r="C517" s="273"/>
      <c r="D517" s="328"/>
      <c r="E517" s="328"/>
      <c r="F517" s="328"/>
      <c r="G517" s="273"/>
      <c r="H517" s="273"/>
      <c r="I517" s="328"/>
      <c r="J517" s="328"/>
      <c r="K517" s="328"/>
      <c r="L517" s="328"/>
      <c r="M517" s="329"/>
      <c r="N517" s="328"/>
      <c r="P517" s="328"/>
    </row>
    <row r="518" spans="1:16" ht="18" x14ac:dyDescent="0.25">
      <c r="A518" s="329"/>
      <c r="B518" s="273"/>
      <c r="C518" s="273"/>
      <c r="D518" s="273"/>
      <c r="E518" s="617" t="s">
        <v>3292</v>
      </c>
      <c r="F518" s="617"/>
      <c r="G518" s="617"/>
      <c r="H518" s="617"/>
      <c r="I518" s="617"/>
      <c r="J518" s="617"/>
      <c r="K518" s="617"/>
      <c r="L518" s="617"/>
      <c r="M518" s="617"/>
      <c r="N518" s="364"/>
      <c r="P518" s="226"/>
    </row>
    <row r="519" spans="1:16" ht="18" x14ac:dyDescent="0.25">
      <c r="A519" s="550"/>
      <c r="B519" s="551"/>
      <c r="C519" s="418"/>
      <c r="D519" s="551"/>
      <c r="E519" s="418" t="s">
        <v>3398</v>
      </c>
      <c r="F519" s="551"/>
      <c r="G519" s="418"/>
      <c r="H519" s="551"/>
      <c r="I519" s="418"/>
      <c r="J519" s="551"/>
      <c r="K519" s="418"/>
      <c r="L519" s="551"/>
      <c r="M519" s="418"/>
      <c r="N519" s="551"/>
      <c r="P519" s="551"/>
    </row>
    <row r="520" spans="1:16" ht="18" x14ac:dyDescent="0.25">
      <c r="A520" s="550"/>
      <c r="B520" s="551"/>
      <c r="C520" s="418"/>
      <c r="D520" s="551"/>
      <c r="E520" s="418" t="s">
        <v>3399</v>
      </c>
      <c r="F520" s="551"/>
      <c r="G520" s="418" t="s">
        <v>3400</v>
      </c>
      <c r="H520" s="551"/>
      <c r="I520" s="418" t="s">
        <v>3401</v>
      </c>
      <c r="J520" s="551"/>
      <c r="K520" s="418" t="s">
        <v>3402</v>
      </c>
      <c r="L520" s="551"/>
      <c r="M520" s="418"/>
      <c r="N520" s="551"/>
      <c r="P520" s="551"/>
    </row>
    <row r="521" spans="1:16" ht="23.45" customHeight="1" x14ac:dyDescent="0.25">
      <c r="A521" s="354" t="s">
        <v>3300</v>
      </c>
      <c r="B521" s="551"/>
      <c r="C521" s="495" t="s">
        <v>3347</v>
      </c>
      <c r="D521" s="551"/>
      <c r="E521" s="515" t="s">
        <v>3403</v>
      </c>
      <c r="F521" s="551"/>
      <c r="G521" s="515" t="s">
        <v>3403</v>
      </c>
      <c r="H521" s="551"/>
      <c r="I521" s="515" t="s">
        <v>3403</v>
      </c>
      <c r="J521" s="551"/>
      <c r="K521" s="515" t="s">
        <v>3403</v>
      </c>
      <c r="L521" s="551"/>
      <c r="M521" s="515" t="s">
        <v>141</v>
      </c>
      <c r="N521" s="551"/>
      <c r="P521" s="551"/>
    </row>
    <row r="522" spans="1:16" ht="18" x14ac:dyDescent="0.25">
      <c r="A522" s="329" t="s">
        <v>3416</v>
      </c>
      <c r="B522" s="542"/>
      <c r="C522" s="272" t="s">
        <v>3348</v>
      </c>
      <c r="D522" s="542"/>
      <c r="E522" s="556">
        <v>973660.6100000001</v>
      </c>
      <c r="F522" s="556"/>
      <c r="G522" s="552">
        <v>0</v>
      </c>
      <c r="H522" s="556"/>
      <c r="I522" s="552">
        <v>0</v>
      </c>
      <c r="J522" s="552"/>
      <c r="K522" s="552">
        <v>0</v>
      </c>
      <c r="L522" s="542"/>
      <c r="M522" s="542">
        <v>973660.6100000001</v>
      </c>
      <c r="N522" s="542"/>
      <c r="P522" s="542"/>
    </row>
    <row r="523" spans="1:16" ht="18" x14ac:dyDescent="0.25">
      <c r="A523" s="329"/>
      <c r="B523" s="542"/>
      <c r="C523" s="272" t="s">
        <v>3404</v>
      </c>
      <c r="D523" s="542"/>
      <c r="E523" s="556">
        <v>2174155.1300000004</v>
      </c>
      <c r="F523" s="556"/>
      <c r="G523" s="552">
        <v>0</v>
      </c>
      <c r="H523" s="556"/>
      <c r="I523" s="552">
        <v>0</v>
      </c>
      <c r="J523" s="552"/>
      <c r="K523" s="552">
        <v>0</v>
      </c>
      <c r="L523" s="542"/>
      <c r="M523" s="542">
        <v>2174155.1300000004</v>
      </c>
      <c r="N523" s="542"/>
      <c r="P523" s="542"/>
    </row>
    <row r="524" spans="1:16" ht="18" x14ac:dyDescent="0.25">
      <c r="A524" s="329"/>
      <c r="B524" s="542"/>
      <c r="C524" s="272" t="s">
        <v>3405</v>
      </c>
      <c r="D524" s="542"/>
      <c r="E524" s="556">
        <v>1456459.7499999998</v>
      </c>
      <c r="F524" s="556"/>
      <c r="G524" s="552">
        <v>0</v>
      </c>
      <c r="H524" s="556"/>
      <c r="I524" s="552">
        <v>0</v>
      </c>
      <c r="J524" s="552"/>
      <c r="K524" s="552">
        <v>0</v>
      </c>
      <c r="L524" s="542"/>
      <c r="M524" s="542">
        <v>1456459.7499999998</v>
      </c>
      <c r="N524" s="542"/>
      <c r="P524" s="542"/>
    </row>
    <row r="525" spans="1:16" ht="18" x14ac:dyDescent="0.25">
      <c r="A525" s="329"/>
      <c r="B525" s="542"/>
      <c r="C525" s="272" t="s">
        <v>3406</v>
      </c>
      <c r="D525" s="542"/>
      <c r="E525" s="556">
        <v>1294973.76</v>
      </c>
      <c r="F525" s="556"/>
      <c r="G525" s="552">
        <v>0</v>
      </c>
      <c r="H525" s="556"/>
      <c r="I525" s="552">
        <v>0</v>
      </c>
      <c r="J525" s="552"/>
      <c r="K525" s="552">
        <v>0</v>
      </c>
      <c r="L525" s="542"/>
      <c r="M525" s="542">
        <v>1294973.76</v>
      </c>
      <c r="N525" s="542"/>
      <c r="P525" s="542"/>
    </row>
    <row r="526" spans="1:16" ht="18" x14ac:dyDescent="0.25">
      <c r="A526" s="329"/>
      <c r="B526" s="542"/>
      <c r="C526" s="272" t="s">
        <v>3407</v>
      </c>
      <c r="D526" s="542"/>
      <c r="E526" s="556">
        <v>633404.49</v>
      </c>
      <c r="F526" s="556"/>
      <c r="G526" s="552">
        <v>0</v>
      </c>
      <c r="H526" s="556"/>
      <c r="I526" s="552">
        <v>0</v>
      </c>
      <c r="J526" s="552"/>
      <c r="K526" s="552">
        <v>0</v>
      </c>
      <c r="L526" s="542"/>
      <c r="M526" s="542">
        <v>633404.49</v>
      </c>
      <c r="N526" s="542"/>
      <c r="P526" s="542"/>
    </row>
    <row r="527" spans="1:16" ht="18" x14ac:dyDescent="0.25">
      <c r="A527" s="329"/>
      <c r="B527" s="542"/>
      <c r="C527" s="272" t="s">
        <v>3408</v>
      </c>
      <c r="D527" s="542"/>
      <c r="E527" s="556">
        <v>1077170.02</v>
      </c>
      <c r="F527" s="556"/>
      <c r="G527" s="552">
        <v>0</v>
      </c>
      <c r="H527" s="556"/>
      <c r="I527" s="552">
        <v>0</v>
      </c>
      <c r="J527" s="552"/>
      <c r="K527" s="552">
        <v>0</v>
      </c>
      <c r="L527" s="542"/>
      <c r="M527" s="542">
        <v>1077170.02</v>
      </c>
      <c r="N527" s="542"/>
      <c r="P527" s="542"/>
    </row>
    <row r="528" spans="1:16" ht="18" x14ac:dyDescent="0.25">
      <c r="A528" s="329"/>
      <c r="B528" s="542"/>
      <c r="C528" s="272" t="s">
        <v>3409</v>
      </c>
      <c r="D528" s="542"/>
      <c r="E528" s="556">
        <v>1932734.1700000002</v>
      </c>
      <c r="F528" s="556"/>
      <c r="G528" s="552">
        <v>0</v>
      </c>
      <c r="H528" s="556"/>
      <c r="I528" s="552">
        <v>0</v>
      </c>
      <c r="J528" s="552"/>
      <c r="K528" s="552">
        <v>0</v>
      </c>
      <c r="L528" s="542"/>
      <c r="M528" s="542">
        <v>1932734.1700000002</v>
      </c>
      <c r="N528" s="542"/>
      <c r="P528" s="542"/>
    </row>
    <row r="529" spans="1:16" ht="18" x14ac:dyDescent="0.25">
      <c r="A529" s="329"/>
      <c r="B529" s="542"/>
      <c r="C529" s="272" t="s">
        <v>3410</v>
      </c>
      <c r="D529" s="542"/>
      <c r="E529" s="556">
        <v>2505773.4499999997</v>
      </c>
      <c r="F529" s="556"/>
      <c r="G529" s="552">
        <v>0</v>
      </c>
      <c r="H529" s="556"/>
      <c r="I529" s="552">
        <v>0</v>
      </c>
      <c r="J529" s="552"/>
      <c r="K529" s="552">
        <v>0</v>
      </c>
      <c r="L529" s="542"/>
      <c r="M529" s="542">
        <v>2505773.4499999997</v>
      </c>
      <c r="N529" s="542"/>
      <c r="P529" s="542"/>
    </row>
    <row r="530" spans="1:16" ht="18" x14ac:dyDescent="0.25">
      <c r="A530" s="329"/>
      <c r="B530" s="542"/>
      <c r="C530" s="272" t="s">
        <v>3411</v>
      </c>
      <c r="D530" s="542"/>
      <c r="E530" s="556">
        <v>2193408.2000000002</v>
      </c>
      <c r="F530" s="556"/>
      <c r="G530" s="552">
        <v>0</v>
      </c>
      <c r="H530" s="556"/>
      <c r="I530" s="552">
        <v>0</v>
      </c>
      <c r="J530" s="552"/>
      <c r="K530" s="552">
        <v>0</v>
      </c>
      <c r="L530" s="542"/>
      <c r="M530" s="542">
        <v>2193408.2000000002</v>
      </c>
      <c r="N530" s="542"/>
      <c r="P530" s="542"/>
    </row>
    <row r="531" spans="1:16" ht="18" x14ac:dyDescent="0.25">
      <c r="A531" s="329"/>
      <c r="B531" s="542"/>
      <c r="C531" s="272" t="s">
        <v>3412</v>
      </c>
      <c r="D531" s="542"/>
      <c r="E531" s="556">
        <v>703739.54</v>
      </c>
      <c r="F531" s="556"/>
      <c r="G531" s="552">
        <v>0</v>
      </c>
      <c r="H531" s="556"/>
      <c r="I531" s="552">
        <v>0</v>
      </c>
      <c r="J531" s="552"/>
      <c r="K531" s="552">
        <v>0</v>
      </c>
      <c r="L531" s="542"/>
      <c r="M531" s="542">
        <v>703739.54</v>
      </c>
      <c r="N531" s="542"/>
      <c r="P531" s="542"/>
    </row>
    <row r="532" spans="1:16" ht="18" x14ac:dyDescent="0.25">
      <c r="A532" s="329"/>
      <c r="B532" s="542"/>
      <c r="C532" s="272" t="s">
        <v>3413</v>
      </c>
      <c r="D532" s="542"/>
      <c r="E532" s="558">
        <v>1023798.02</v>
      </c>
      <c r="F532" s="556"/>
      <c r="G532" s="552">
        <v>0</v>
      </c>
      <c r="H532" s="556"/>
      <c r="I532" s="552">
        <v>0</v>
      </c>
      <c r="J532" s="552"/>
      <c r="K532" s="552">
        <v>0</v>
      </c>
      <c r="L532" s="542"/>
      <c r="M532" s="542">
        <v>1023798.02</v>
      </c>
      <c r="N532" s="542"/>
      <c r="P532" s="542"/>
    </row>
    <row r="533" spans="1:16" ht="18" x14ac:dyDescent="0.25">
      <c r="A533" s="329"/>
      <c r="B533" s="542"/>
      <c r="C533" s="272" t="s">
        <v>3414</v>
      </c>
      <c r="D533" s="542"/>
      <c r="E533" s="558">
        <v>1583943.01</v>
      </c>
      <c r="F533" s="556"/>
      <c r="G533" s="552">
        <v>0</v>
      </c>
      <c r="H533" s="556"/>
      <c r="I533" s="552">
        <v>0</v>
      </c>
      <c r="J533" s="552"/>
      <c r="K533" s="552">
        <v>0</v>
      </c>
      <c r="L533" s="542"/>
      <c r="M533" s="542">
        <v>1583943.01</v>
      </c>
      <c r="N533" s="542"/>
      <c r="P533" s="542"/>
    </row>
    <row r="534" spans="1:16" ht="18" x14ac:dyDescent="0.25">
      <c r="A534" s="329"/>
      <c r="B534" s="542"/>
      <c r="C534" s="272" t="s">
        <v>3415</v>
      </c>
      <c r="D534" s="542"/>
      <c r="E534" s="556">
        <v>598695.68000000005</v>
      </c>
      <c r="F534" s="556"/>
      <c r="G534" s="552">
        <v>0</v>
      </c>
      <c r="H534" s="556"/>
      <c r="I534" s="552">
        <v>0</v>
      </c>
      <c r="J534" s="552"/>
      <c r="K534" s="552">
        <v>0</v>
      </c>
      <c r="L534" s="542"/>
      <c r="M534" s="542">
        <v>598695.68000000005</v>
      </c>
      <c r="N534" s="542"/>
      <c r="P534" s="542"/>
    </row>
    <row r="535" spans="1:16" s="290" customFormat="1" ht="18" x14ac:dyDescent="0.25">
      <c r="A535" s="329"/>
      <c r="B535" s="542"/>
      <c r="C535" s="272" t="s">
        <v>3361</v>
      </c>
      <c r="D535" s="542"/>
      <c r="E535" s="558">
        <v>260941.11</v>
      </c>
      <c r="F535" s="558"/>
      <c r="G535" s="542">
        <v>0</v>
      </c>
      <c r="H535" s="558"/>
      <c r="I535" s="542">
        <v>0</v>
      </c>
      <c r="J535" s="542"/>
      <c r="K535" s="542">
        <v>0</v>
      </c>
      <c r="L535" s="542"/>
      <c r="M535" s="542">
        <v>260941.11</v>
      </c>
      <c r="N535" s="542"/>
      <c r="P535" s="542"/>
    </row>
    <row r="536" spans="1:16" s="290" customFormat="1" ht="18.75" thickBot="1" x14ac:dyDescent="0.3">
      <c r="A536" s="329"/>
      <c r="B536" s="542"/>
      <c r="C536" s="273"/>
      <c r="D536" s="542"/>
      <c r="E536" s="543">
        <v>18412856.939999998</v>
      </c>
      <c r="F536" s="542"/>
      <c r="G536" s="543">
        <v>0</v>
      </c>
      <c r="H536" s="542"/>
      <c r="I536" s="543">
        <v>0</v>
      </c>
      <c r="J536" s="542"/>
      <c r="K536" s="543">
        <v>0</v>
      </c>
      <c r="L536" s="542"/>
      <c r="M536" s="543">
        <v>18412856.939999998</v>
      </c>
      <c r="N536" s="542"/>
      <c r="P536" s="542"/>
    </row>
    <row r="537" spans="1:16" s="290" customFormat="1" ht="18.75" thickTop="1" x14ac:dyDescent="0.25">
      <c r="A537" s="329"/>
      <c r="B537" s="328"/>
      <c r="C537" s="273"/>
      <c r="D537" s="328"/>
      <c r="E537" s="328"/>
      <c r="F537" s="328"/>
      <c r="G537" s="273"/>
      <c r="H537" s="273"/>
      <c r="I537" s="328"/>
      <c r="J537" s="328"/>
      <c r="K537" s="328"/>
      <c r="L537" s="328"/>
      <c r="M537" s="329"/>
      <c r="N537" s="328"/>
      <c r="P537" s="328"/>
    </row>
    <row r="538" spans="1:16" ht="18" x14ac:dyDescent="0.25">
      <c r="A538" s="256"/>
      <c r="B538" s="307"/>
      <c r="C538" s="307"/>
      <c r="D538" s="307"/>
      <c r="E538" s="612" t="s">
        <v>3292</v>
      </c>
      <c r="F538" s="612"/>
      <c r="G538" s="612"/>
      <c r="H538" s="612"/>
      <c r="I538" s="612"/>
      <c r="J538" s="612"/>
      <c r="K538" s="612"/>
      <c r="L538" s="612"/>
      <c r="M538" s="612"/>
      <c r="N538" s="364"/>
      <c r="P538" s="226"/>
    </row>
    <row r="539" spans="1:16" ht="18" x14ac:dyDescent="0.25">
      <c r="A539" s="550"/>
      <c r="B539" s="551"/>
      <c r="C539" s="494"/>
      <c r="D539" s="551"/>
      <c r="E539" s="494" t="s">
        <v>3398</v>
      </c>
      <c r="F539" s="551"/>
      <c r="G539" s="494"/>
      <c r="H539" s="551"/>
      <c r="I539" s="494"/>
      <c r="J539" s="551"/>
      <c r="K539" s="494"/>
      <c r="L539" s="551"/>
      <c r="M539" s="494"/>
      <c r="N539" s="551"/>
      <c r="P539" s="551"/>
    </row>
    <row r="540" spans="1:16" ht="18" x14ac:dyDescent="0.25">
      <c r="A540" s="550"/>
      <c r="B540" s="551"/>
      <c r="C540" s="494"/>
      <c r="D540" s="551"/>
      <c r="E540" s="494" t="s">
        <v>3399</v>
      </c>
      <c r="F540" s="551"/>
      <c r="G540" s="494" t="s">
        <v>3400</v>
      </c>
      <c r="H540" s="551"/>
      <c r="I540" s="494" t="s">
        <v>3401</v>
      </c>
      <c r="J540" s="551"/>
      <c r="K540" s="494" t="s">
        <v>3402</v>
      </c>
      <c r="L540" s="551"/>
      <c r="M540" s="494"/>
      <c r="N540" s="551"/>
      <c r="P540" s="551"/>
    </row>
    <row r="541" spans="1:16" ht="27.6" customHeight="1" x14ac:dyDescent="0.25">
      <c r="A541" s="361" t="s">
        <v>3300</v>
      </c>
      <c r="B541" s="551"/>
      <c r="C541" s="495" t="s">
        <v>3347</v>
      </c>
      <c r="D541" s="551"/>
      <c r="E541" s="495" t="s">
        <v>3403</v>
      </c>
      <c r="F541" s="551"/>
      <c r="G541" s="495" t="s">
        <v>3403</v>
      </c>
      <c r="H541" s="551"/>
      <c r="I541" s="495" t="s">
        <v>3403</v>
      </c>
      <c r="J541" s="551"/>
      <c r="K541" s="495" t="s">
        <v>3403</v>
      </c>
      <c r="L541" s="551"/>
      <c r="M541" s="495" t="s">
        <v>141</v>
      </c>
      <c r="N541" s="551"/>
      <c r="P541" s="551"/>
    </row>
    <row r="542" spans="1:16" ht="18" x14ac:dyDescent="0.25">
      <c r="A542" s="256" t="s">
        <v>3307</v>
      </c>
      <c r="B542" s="556"/>
      <c r="C542" s="260" t="s">
        <v>3348</v>
      </c>
      <c r="D542" s="556"/>
      <c r="E542" s="556">
        <v>43391887.20000001</v>
      </c>
      <c r="F542" s="556"/>
      <c r="G542" s="552">
        <v>0</v>
      </c>
      <c r="H542" s="556"/>
      <c r="I542" s="552">
        <v>31510.339999999997</v>
      </c>
      <c r="J542" s="552"/>
      <c r="K542" s="552">
        <v>0</v>
      </c>
      <c r="L542" s="556"/>
      <c r="M542" s="556">
        <v>43423397.540000014</v>
      </c>
      <c r="N542" s="556"/>
      <c r="P542" s="556"/>
    </row>
    <row r="543" spans="1:16" ht="18" x14ac:dyDescent="0.25">
      <c r="A543" s="256"/>
      <c r="B543" s="556"/>
      <c r="C543" s="260" t="s">
        <v>3404</v>
      </c>
      <c r="D543" s="556"/>
      <c r="E543" s="556">
        <v>46096825.669999979</v>
      </c>
      <c r="F543" s="556"/>
      <c r="G543" s="552">
        <v>0</v>
      </c>
      <c r="H543" s="556"/>
      <c r="I543" s="552">
        <v>45046.42</v>
      </c>
      <c r="J543" s="552"/>
      <c r="K543" s="552">
        <v>0</v>
      </c>
      <c r="L543" s="556"/>
      <c r="M543" s="556">
        <v>46141872.089999981</v>
      </c>
      <c r="N543" s="556"/>
      <c r="P543" s="556"/>
    </row>
    <row r="544" spans="1:16" ht="18" x14ac:dyDescent="0.25">
      <c r="A544" s="256"/>
      <c r="B544" s="556"/>
      <c r="C544" s="260" t="s">
        <v>3405</v>
      </c>
      <c r="D544" s="556"/>
      <c r="E544" s="556">
        <v>58788059.829999998</v>
      </c>
      <c r="F544" s="556"/>
      <c r="G544" s="552">
        <v>320135.66000000003</v>
      </c>
      <c r="H544" s="556"/>
      <c r="I544" s="552">
        <v>0</v>
      </c>
      <c r="J544" s="552"/>
      <c r="K544" s="552">
        <v>49888.55</v>
      </c>
      <c r="L544" s="556"/>
      <c r="M544" s="556">
        <v>59158084.039999992</v>
      </c>
      <c r="N544" s="556"/>
      <c r="P544" s="556"/>
    </row>
    <row r="545" spans="1:16" ht="18" x14ac:dyDescent="0.25">
      <c r="A545" s="256"/>
      <c r="B545" s="556"/>
      <c r="C545" s="260" t="s">
        <v>3406</v>
      </c>
      <c r="D545" s="556"/>
      <c r="E545" s="556">
        <v>63571422.730000012</v>
      </c>
      <c r="F545" s="556"/>
      <c r="G545" s="552">
        <v>343123.95999999996</v>
      </c>
      <c r="H545" s="556"/>
      <c r="I545" s="552">
        <v>0</v>
      </c>
      <c r="J545" s="552"/>
      <c r="K545" s="552">
        <v>375087.7</v>
      </c>
      <c r="L545" s="556"/>
      <c r="M545" s="556">
        <v>64289634.390000015</v>
      </c>
      <c r="N545" s="556"/>
      <c r="P545" s="556"/>
    </row>
    <row r="546" spans="1:16" ht="18" x14ac:dyDescent="0.25">
      <c r="A546" s="256"/>
      <c r="B546" s="556"/>
      <c r="C546" s="260" t="s">
        <v>3407</v>
      </c>
      <c r="D546" s="556"/>
      <c r="E546" s="556">
        <v>77143037.339999974</v>
      </c>
      <c r="F546" s="556"/>
      <c r="G546" s="552">
        <v>0</v>
      </c>
      <c r="H546" s="556"/>
      <c r="I546" s="552">
        <v>0</v>
      </c>
      <c r="J546" s="552"/>
      <c r="K546" s="552">
        <v>0</v>
      </c>
      <c r="L546" s="556"/>
      <c r="M546" s="556">
        <v>77143037.339999974</v>
      </c>
      <c r="N546" s="556"/>
      <c r="P546" s="556"/>
    </row>
    <row r="547" spans="1:16" ht="18" x14ac:dyDescent="0.25">
      <c r="A547" s="256"/>
      <c r="B547" s="556"/>
      <c r="C547" s="260" t="s">
        <v>3408</v>
      </c>
      <c r="D547" s="556"/>
      <c r="E547" s="556">
        <v>76207245.430000007</v>
      </c>
      <c r="F547" s="556"/>
      <c r="G547" s="552">
        <v>0</v>
      </c>
      <c r="H547" s="556"/>
      <c r="I547" s="552">
        <v>0</v>
      </c>
      <c r="J547" s="552"/>
      <c r="K547" s="552">
        <v>0</v>
      </c>
      <c r="L547" s="556"/>
      <c r="M547" s="556">
        <v>76207245.430000007</v>
      </c>
      <c r="N547" s="556"/>
      <c r="P547" s="556"/>
    </row>
    <row r="548" spans="1:16" ht="18" x14ac:dyDescent="0.25">
      <c r="A548" s="256"/>
      <c r="B548" s="556"/>
      <c r="C548" s="260" t="s">
        <v>3409</v>
      </c>
      <c r="D548" s="556"/>
      <c r="E548" s="556">
        <v>71664343.399999961</v>
      </c>
      <c r="F548" s="556"/>
      <c r="G548" s="552">
        <v>0</v>
      </c>
      <c r="H548" s="556"/>
      <c r="I548" s="552">
        <v>0</v>
      </c>
      <c r="J548" s="552"/>
      <c r="K548" s="552">
        <v>0</v>
      </c>
      <c r="L548" s="556"/>
      <c r="M548" s="556">
        <v>71664343.399999961</v>
      </c>
      <c r="N548" s="556"/>
      <c r="P548" s="556"/>
    </row>
    <row r="549" spans="1:16" ht="18" x14ac:dyDescent="0.25">
      <c r="A549" s="256"/>
      <c r="B549" s="556"/>
      <c r="C549" s="260" t="s">
        <v>3410</v>
      </c>
      <c r="D549" s="556"/>
      <c r="E549" s="556">
        <v>65294088.010000043</v>
      </c>
      <c r="F549" s="556"/>
      <c r="G549" s="552">
        <v>0</v>
      </c>
      <c r="H549" s="556"/>
      <c r="I549" s="552">
        <v>0</v>
      </c>
      <c r="J549" s="552"/>
      <c r="K549" s="552">
        <v>0</v>
      </c>
      <c r="L549" s="556"/>
      <c r="M549" s="556">
        <v>65294088.010000043</v>
      </c>
      <c r="N549" s="556"/>
      <c r="P549" s="556"/>
    </row>
    <row r="550" spans="1:16" ht="18" x14ac:dyDescent="0.25">
      <c r="A550" s="256"/>
      <c r="B550" s="556"/>
      <c r="C550" s="260" t="s">
        <v>3411</v>
      </c>
      <c r="D550" s="556"/>
      <c r="E550" s="556">
        <v>72679095.400000006</v>
      </c>
      <c r="F550" s="556"/>
      <c r="G550" s="552">
        <v>0</v>
      </c>
      <c r="H550" s="556"/>
      <c r="I550" s="552">
        <v>0</v>
      </c>
      <c r="J550" s="552"/>
      <c r="K550" s="552">
        <v>100752.14</v>
      </c>
      <c r="L550" s="556"/>
      <c r="M550" s="556">
        <v>72779847.540000007</v>
      </c>
      <c r="N550" s="556"/>
      <c r="P550" s="556"/>
    </row>
    <row r="551" spans="1:16" ht="18" x14ac:dyDescent="0.25">
      <c r="A551" s="256"/>
      <c r="B551" s="556"/>
      <c r="C551" s="260" t="s">
        <v>3412</v>
      </c>
      <c r="D551" s="556"/>
      <c r="E551" s="556">
        <v>51638156.890000015</v>
      </c>
      <c r="F551" s="556"/>
      <c r="G551" s="552">
        <v>0</v>
      </c>
      <c r="H551" s="556"/>
      <c r="I551" s="552">
        <v>0</v>
      </c>
      <c r="J551" s="552"/>
      <c r="K551" s="552">
        <v>0</v>
      </c>
      <c r="L551" s="556"/>
      <c r="M551" s="556">
        <v>51638156.890000015</v>
      </c>
      <c r="N551" s="556"/>
      <c r="P551" s="556"/>
    </row>
    <row r="552" spans="1:16" ht="18" x14ac:dyDescent="0.25">
      <c r="A552" s="256"/>
      <c r="B552" s="556"/>
      <c r="C552" s="260" t="s">
        <v>3413</v>
      </c>
      <c r="D552" s="556"/>
      <c r="E552" s="556">
        <v>35642010.520000003</v>
      </c>
      <c r="F552" s="556"/>
      <c r="G552" s="552">
        <v>0</v>
      </c>
      <c r="H552" s="556"/>
      <c r="I552" s="552">
        <v>0</v>
      </c>
      <c r="J552" s="552"/>
      <c r="K552" s="552">
        <v>0</v>
      </c>
      <c r="L552" s="556"/>
      <c r="M552" s="556">
        <v>35642010.520000003</v>
      </c>
      <c r="N552" s="556"/>
      <c r="P552" s="556"/>
    </row>
    <row r="553" spans="1:16" ht="18" x14ac:dyDescent="0.25">
      <c r="A553" s="256"/>
      <c r="B553" s="556"/>
      <c r="C553" s="260" t="s">
        <v>3414</v>
      </c>
      <c r="D553" s="556"/>
      <c r="E553" s="556">
        <v>36119149.820000038</v>
      </c>
      <c r="F553" s="556"/>
      <c r="G553" s="552">
        <v>0</v>
      </c>
      <c r="H553" s="556"/>
      <c r="I553" s="552">
        <v>0</v>
      </c>
      <c r="J553" s="552"/>
      <c r="K553" s="552">
        <v>0</v>
      </c>
      <c r="L553" s="556"/>
      <c r="M553" s="556">
        <v>36119149.820000038</v>
      </c>
      <c r="N553" s="556"/>
      <c r="P553" s="556"/>
    </row>
    <row r="554" spans="1:16" ht="18" x14ac:dyDescent="0.25">
      <c r="A554" s="256"/>
      <c r="B554" s="556"/>
      <c r="C554" s="260" t="s">
        <v>3415</v>
      </c>
      <c r="D554" s="556"/>
      <c r="E554" s="556">
        <v>10087406.469999999</v>
      </c>
      <c r="F554" s="556"/>
      <c r="G554" s="552">
        <v>0</v>
      </c>
      <c r="H554" s="556"/>
      <c r="I554" s="552">
        <v>276645.56</v>
      </c>
      <c r="J554" s="552"/>
      <c r="K554" s="552">
        <v>0</v>
      </c>
      <c r="L554" s="556"/>
      <c r="M554" s="556">
        <v>10364052.029999999</v>
      </c>
      <c r="N554" s="556"/>
      <c r="P554" s="556"/>
    </row>
    <row r="555" spans="1:16" ht="18" x14ac:dyDescent="0.25">
      <c r="A555" s="256"/>
      <c r="B555" s="556"/>
      <c r="C555" s="260" t="s">
        <v>3361</v>
      </c>
      <c r="D555" s="556"/>
      <c r="E555" s="556">
        <v>0</v>
      </c>
      <c r="F555" s="556"/>
      <c r="G555" s="552">
        <v>0</v>
      </c>
      <c r="H555" s="556"/>
      <c r="I555" s="552">
        <v>0</v>
      </c>
      <c r="J555" s="552"/>
      <c r="K555" s="552">
        <v>0</v>
      </c>
      <c r="L555" s="556"/>
      <c r="M555" s="556">
        <v>0</v>
      </c>
      <c r="N555" s="556"/>
      <c r="P555" s="556"/>
    </row>
    <row r="556" spans="1:16" s="290" customFormat="1" ht="18.75" thickBot="1" x14ac:dyDescent="0.3">
      <c r="A556" s="329"/>
      <c r="B556" s="413"/>
      <c r="C556" s="273"/>
      <c r="D556" s="413"/>
      <c r="E556" s="503">
        <v>708322728.71000004</v>
      </c>
      <c r="F556" s="413"/>
      <c r="G556" s="503">
        <v>663259.62</v>
      </c>
      <c r="H556" s="413"/>
      <c r="I556" s="503">
        <v>353202.32</v>
      </c>
      <c r="J556" s="413"/>
      <c r="K556" s="503">
        <v>525728.39</v>
      </c>
      <c r="L556" s="413"/>
      <c r="M556" s="503">
        <v>709864919.04000008</v>
      </c>
      <c r="N556" s="413"/>
      <c r="P556" s="413"/>
    </row>
    <row r="557" spans="1:16" s="290" customFormat="1" ht="18.75" thickTop="1" x14ac:dyDescent="0.25">
      <c r="A557" s="329"/>
      <c r="B557" s="328"/>
      <c r="C557" s="273"/>
      <c r="D557" s="328"/>
      <c r="E557" s="328"/>
      <c r="F557" s="328"/>
      <c r="G557" s="273"/>
      <c r="H557" s="273"/>
      <c r="I557" s="328"/>
      <c r="J557" s="328"/>
      <c r="K557" s="328"/>
      <c r="L557" s="328"/>
      <c r="M557" s="329"/>
      <c r="N557" s="328"/>
      <c r="P557" s="328"/>
    </row>
    <row r="558" spans="1:16" ht="18" hidden="1" x14ac:dyDescent="0.25">
      <c r="A558" s="329"/>
      <c r="B558" s="273"/>
      <c r="C558" s="273"/>
      <c r="D558" s="273"/>
      <c r="E558" s="617" t="s">
        <v>3292</v>
      </c>
      <c r="F558" s="617"/>
      <c r="G558" s="617"/>
      <c r="H558" s="617"/>
      <c r="I558" s="617"/>
      <c r="J558" s="617"/>
      <c r="K558" s="617"/>
      <c r="L558" s="617"/>
      <c r="M558" s="617"/>
      <c r="N558" s="364"/>
      <c r="P558" s="226"/>
    </row>
    <row r="559" spans="1:16" ht="18" hidden="1" x14ac:dyDescent="0.25">
      <c r="A559" s="550"/>
      <c r="B559" s="551"/>
      <c r="C559" s="418"/>
      <c r="D559" s="551"/>
      <c r="E559" s="418" t="s">
        <v>3398</v>
      </c>
      <c r="F559" s="551"/>
      <c r="G559" s="418"/>
      <c r="H559" s="551"/>
      <c r="I559" s="418"/>
      <c r="J559" s="551"/>
      <c r="K559" s="418"/>
      <c r="L559" s="551"/>
      <c r="M559" s="418"/>
      <c r="N559" s="551"/>
      <c r="P559" s="551"/>
    </row>
    <row r="560" spans="1:16" ht="18" hidden="1" x14ac:dyDescent="0.25">
      <c r="A560" s="550"/>
      <c r="B560" s="551"/>
      <c r="C560" s="418"/>
      <c r="D560" s="551"/>
      <c r="E560" s="418" t="s">
        <v>3399</v>
      </c>
      <c r="F560" s="551"/>
      <c r="G560" s="418" t="s">
        <v>3400</v>
      </c>
      <c r="H560" s="551"/>
      <c r="I560" s="418" t="s">
        <v>3401</v>
      </c>
      <c r="J560" s="551"/>
      <c r="K560" s="418" t="s">
        <v>3402</v>
      </c>
      <c r="L560" s="551"/>
      <c r="M560" s="418"/>
      <c r="N560" s="551"/>
      <c r="P560" s="551"/>
    </row>
    <row r="561" spans="1:16" ht="29.45" hidden="1" customHeight="1" x14ac:dyDescent="0.25">
      <c r="A561" s="354" t="s">
        <v>3300</v>
      </c>
      <c r="B561" s="551"/>
      <c r="C561" s="495" t="s">
        <v>3347</v>
      </c>
      <c r="D561" s="551"/>
      <c r="E561" s="515" t="s">
        <v>3403</v>
      </c>
      <c r="F561" s="551"/>
      <c r="G561" s="515" t="s">
        <v>3403</v>
      </c>
      <c r="H561" s="551"/>
      <c r="I561" s="515" t="s">
        <v>3403</v>
      </c>
      <c r="J561" s="551"/>
      <c r="K561" s="515" t="s">
        <v>3403</v>
      </c>
      <c r="L561" s="551"/>
      <c r="M561" s="515" t="s">
        <v>141</v>
      </c>
      <c r="N561" s="551"/>
      <c r="P561" s="551"/>
    </row>
    <row r="562" spans="1:16" ht="18" hidden="1" x14ac:dyDescent="0.25">
      <c r="A562" s="329" t="s">
        <v>3417</v>
      </c>
      <c r="B562" s="542"/>
      <c r="C562" s="272" t="str">
        <f>C422</f>
        <v>20.00 and Below</v>
      </c>
      <c r="D562" s="542"/>
      <c r="E562" s="542">
        <v>0</v>
      </c>
      <c r="F562" s="542"/>
      <c r="G562" s="542">
        <v>0</v>
      </c>
      <c r="H562" s="542"/>
      <c r="I562" s="542">
        <v>0</v>
      </c>
      <c r="J562" s="542"/>
      <c r="K562" s="542">
        <v>0</v>
      </c>
      <c r="L562" s="542"/>
      <c r="M562" s="559">
        <f t="shared" ref="M562:M575" si="2">SUM(E562:L562)</f>
        <v>0</v>
      </c>
      <c r="N562" s="542"/>
      <c r="P562" s="542"/>
    </row>
    <row r="563" spans="1:16" ht="18" hidden="1" x14ac:dyDescent="0.25">
      <c r="A563" s="329"/>
      <c r="B563" s="542"/>
      <c r="C563" s="272" t="str">
        <f t="shared" ref="C563:C575" si="3">C423</f>
        <v>20.01 - 25</v>
      </c>
      <c r="D563" s="542"/>
      <c r="E563" s="542">
        <v>0</v>
      </c>
      <c r="F563" s="542"/>
      <c r="G563" s="542">
        <v>0</v>
      </c>
      <c r="H563" s="542"/>
      <c r="I563" s="542">
        <v>0</v>
      </c>
      <c r="J563" s="542"/>
      <c r="K563" s="542">
        <v>0</v>
      </c>
      <c r="L563" s="542"/>
      <c r="M563" s="559">
        <f t="shared" si="2"/>
        <v>0</v>
      </c>
      <c r="N563" s="542"/>
      <c r="P563" s="542"/>
    </row>
    <row r="564" spans="1:16" ht="18" hidden="1" x14ac:dyDescent="0.25">
      <c r="A564" s="329"/>
      <c r="B564" s="542"/>
      <c r="C564" s="272" t="str">
        <f t="shared" si="3"/>
        <v>25.01 - 30</v>
      </c>
      <c r="D564" s="542"/>
      <c r="E564" s="542">
        <v>0</v>
      </c>
      <c r="F564" s="542"/>
      <c r="G564" s="542">
        <v>0</v>
      </c>
      <c r="H564" s="542"/>
      <c r="I564" s="542">
        <v>0</v>
      </c>
      <c r="J564" s="542"/>
      <c r="K564" s="542">
        <v>0</v>
      </c>
      <c r="L564" s="542"/>
      <c r="M564" s="559">
        <f t="shared" si="2"/>
        <v>0</v>
      </c>
      <c r="N564" s="542"/>
      <c r="P564" s="542"/>
    </row>
    <row r="565" spans="1:16" ht="18" hidden="1" x14ac:dyDescent="0.25">
      <c r="A565" s="329"/>
      <c r="B565" s="542"/>
      <c r="C565" s="272" t="str">
        <f t="shared" si="3"/>
        <v>30.01 - 35</v>
      </c>
      <c r="D565" s="542"/>
      <c r="E565" s="542">
        <v>0</v>
      </c>
      <c r="F565" s="542"/>
      <c r="G565" s="542">
        <v>0</v>
      </c>
      <c r="H565" s="542"/>
      <c r="I565" s="542">
        <v>0</v>
      </c>
      <c r="J565" s="542"/>
      <c r="K565" s="542">
        <v>0</v>
      </c>
      <c r="L565" s="542"/>
      <c r="M565" s="559">
        <f t="shared" si="2"/>
        <v>0</v>
      </c>
      <c r="N565" s="542"/>
      <c r="P565" s="542"/>
    </row>
    <row r="566" spans="1:16" ht="18" hidden="1" x14ac:dyDescent="0.25">
      <c r="A566" s="329"/>
      <c r="B566" s="542"/>
      <c r="C566" s="272" t="str">
        <f t="shared" si="3"/>
        <v>35.01 - 40</v>
      </c>
      <c r="D566" s="542"/>
      <c r="E566" s="542">
        <v>0</v>
      </c>
      <c r="F566" s="542"/>
      <c r="G566" s="542">
        <v>0</v>
      </c>
      <c r="H566" s="542"/>
      <c r="I566" s="542">
        <v>0</v>
      </c>
      <c r="J566" s="542"/>
      <c r="K566" s="542">
        <v>0</v>
      </c>
      <c r="L566" s="542"/>
      <c r="M566" s="559">
        <f t="shared" si="2"/>
        <v>0</v>
      </c>
      <c r="N566" s="542"/>
      <c r="P566" s="542"/>
    </row>
    <row r="567" spans="1:16" ht="18" hidden="1" x14ac:dyDescent="0.25">
      <c r="A567" s="329"/>
      <c r="B567" s="542"/>
      <c r="C567" s="272" t="str">
        <f t="shared" si="3"/>
        <v>40.01 - 45</v>
      </c>
      <c r="D567" s="542"/>
      <c r="E567" s="542">
        <v>0</v>
      </c>
      <c r="F567" s="542"/>
      <c r="G567" s="542">
        <v>0</v>
      </c>
      <c r="H567" s="542"/>
      <c r="I567" s="542">
        <v>0</v>
      </c>
      <c r="J567" s="542"/>
      <c r="K567" s="542">
        <v>0</v>
      </c>
      <c r="L567" s="542"/>
      <c r="M567" s="559">
        <f t="shared" si="2"/>
        <v>0</v>
      </c>
      <c r="N567" s="542"/>
      <c r="P567" s="542"/>
    </row>
    <row r="568" spans="1:16" ht="18" hidden="1" x14ac:dyDescent="0.25">
      <c r="A568" s="329"/>
      <c r="B568" s="542"/>
      <c r="C568" s="272" t="str">
        <f t="shared" si="3"/>
        <v>45.01 - 50</v>
      </c>
      <c r="D568" s="542"/>
      <c r="E568" s="542">
        <v>0</v>
      </c>
      <c r="F568" s="542"/>
      <c r="G568" s="542">
        <v>0</v>
      </c>
      <c r="H568" s="542"/>
      <c r="I568" s="542">
        <v>0</v>
      </c>
      <c r="J568" s="542"/>
      <c r="K568" s="542">
        <v>0</v>
      </c>
      <c r="L568" s="542"/>
      <c r="M568" s="559">
        <f t="shared" si="2"/>
        <v>0</v>
      </c>
      <c r="N568" s="542"/>
      <c r="P568" s="542"/>
    </row>
    <row r="569" spans="1:16" ht="18" hidden="1" x14ac:dyDescent="0.25">
      <c r="A569" s="329"/>
      <c r="B569" s="542"/>
      <c r="C569" s="272" t="str">
        <f t="shared" si="3"/>
        <v>50.01 - 55</v>
      </c>
      <c r="D569" s="542"/>
      <c r="E569" s="542">
        <v>0</v>
      </c>
      <c r="F569" s="542"/>
      <c r="G569" s="542">
        <v>0</v>
      </c>
      <c r="H569" s="542"/>
      <c r="I569" s="542">
        <v>0</v>
      </c>
      <c r="J569" s="542"/>
      <c r="K569" s="542">
        <v>0</v>
      </c>
      <c r="L569" s="542"/>
      <c r="M569" s="559">
        <f t="shared" si="2"/>
        <v>0</v>
      </c>
      <c r="N569" s="542"/>
      <c r="P569" s="542"/>
    </row>
    <row r="570" spans="1:16" ht="18" hidden="1" x14ac:dyDescent="0.25">
      <c r="A570" s="329"/>
      <c r="B570" s="542"/>
      <c r="C570" s="272" t="str">
        <f t="shared" si="3"/>
        <v>55.01 - 60</v>
      </c>
      <c r="D570" s="542"/>
      <c r="E570" s="542">
        <v>0</v>
      </c>
      <c r="F570" s="542"/>
      <c r="G570" s="542">
        <v>0</v>
      </c>
      <c r="H570" s="542"/>
      <c r="I570" s="542">
        <v>0</v>
      </c>
      <c r="J570" s="542"/>
      <c r="K570" s="542">
        <v>0</v>
      </c>
      <c r="L570" s="542"/>
      <c r="M570" s="559">
        <f t="shared" si="2"/>
        <v>0</v>
      </c>
      <c r="N570" s="542"/>
      <c r="P570" s="542"/>
    </row>
    <row r="571" spans="1:16" ht="18" hidden="1" x14ac:dyDescent="0.25">
      <c r="A571" s="329"/>
      <c r="B571" s="542"/>
      <c r="C571" s="272" t="str">
        <f t="shared" si="3"/>
        <v>60.01 - 65</v>
      </c>
      <c r="D571" s="542"/>
      <c r="E571" s="542">
        <v>0</v>
      </c>
      <c r="F571" s="542"/>
      <c r="G571" s="542">
        <v>0</v>
      </c>
      <c r="H571" s="542"/>
      <c r="I571" s="542">
        <v>0</v>
      </c>
      <c r="J571" s="542"/>
      <c r="K571" s="542">
        <v>0</v>
      </c>
      <c r="L571" s="542"/>
      <c r="M571" s="559">
        <f t="shared" si="2"/>
        <v>0</v>
      </c>
      <c r="N571" s="542"/>
      <c r="P571" s="542"/>
    </row>
    <row r="572" spans="1:16" ht="18" hidden="1" x14ac:dyDescent="0.25">
      <c r="A572" s="329"/>
      <c r="B572" s="542"/>
      <c r="C572" s="272" t="str">
        <f t="shared" si="3"/>
        <v>65.01 - 70</v>
      </c>
      <c r="D572" s="542"/>
      <c r="E572" s="542">
        <v>0</v>
      </c>
      <c r="F572" s="542"/>
      <c r="G572" s="542">
        <v>0</v>
      </c>
      <c r="H572" s="542"/>
      <c r="I572" s="542">
        <v>0</v>
      </c>
      <c r="J572" s="542"/>
      <c r="K572" s="542">
        <v>0</v>
      </c>
      <c r="L572" s="542"/>
      <c r="M572" s="559">
        <f t="shared" si="2"/>
        <v>0</v>
      </c>
      <c r="N572" s="542"/>
      <c r="P572" s="542"/>
    </row>
    <row r="573" spans="1:16" ht="18" hidden="1" x14ac:dyDescent="0.25">
      <c r="A573" s="329"/>
      <c r="B573" s="542"/>
      <c r="C573" s="272" t="str">
        <f t="shared" si="3"/>
        <v>70.01 - 75</v>
      </c>
      <c r="D573" s="542"/>
      <c r="E573" s="542">
        <v>0</v>
      </c>
      <c r="F573" s="542"/>
      <c r="G573" s="542">
        <v>0</v>
      </c>
      <c r="H573" s="542"/>
      <c r="I573" s="542">
        <v>0</v>
      </c>
      <c r="J573" s="542"/>
      <c r="K573" s="542">
        <v>0</v>
      </c>
      <c r="L573" s="542"/>
      <c r="M573" s="559">
        <f t="shared" si="2"/>
        <v>0</v>
      </c>
      <c r="N573" s="542"/>
      <c r="P573" s="542"/>
    </row>
    <row r="574" spans="1:16" ht="18" hidden="1" x14ac:dyDescent="0.25">
      <c r="A574" s="329"/>
      <c r="B574" s="542"/>
      <c r="C574" s="272" t="str">
        <f t="shared" si="3"/>
        <v>75.01 - 80</v>
      </c>
      <c r="D574" s="542"/>
      <c r="E574" s="542">
        <v>0</v>
      </c>
      <c r="F574" s="542"/>
      <c r="G574" s="542">
        <v>0</v>
      </c>
      <c r="H574" s="542"/>
      <c r="I574" s="542">
        <v>0</v>
      </c>
      <c r="J574" s="542"/>
      <c r="K574" s="542">
        <v>0</v>
      </c>
      <c r="L574" s="542"/>
      <c r="M574" s="559">
        <f t="shared" si="2"/>
        <v>0</v>
      </c>
      <c r="N574" s="542"/>
      <c r="P574" s="542"/>
    </row>
    <row r="575" spans="1:16" ht="18" hidden="1" x14ac:dyDescent="0.25">
      <c r="A575" s="329"/>
      <c r="B575" s="542"/>
      <c r="C575" s="272" t="str">
        <f t="shared" si="3"/>
        <v>80.01 and Above</v>
      </c>
      <c r="D575" s="542"/>
      <c r="E575" s="542">
        <v>0</v>
      </c>
      <c r="F575" s="542"/>
      <c r="G575" s="542">
        <v>0</v>
      </c>
      <c r="H575" s="542"/>
      <c r="I575" s="542">
        <v>0</v>
      </c>
      <c r="J575" s="542"/>
      <c r="K575" s="542">
        <v>0</v>
      </c>
      <c r="L575" s="542"/>
      <c r="M575" s="559">
        <f t="shared" si="2"/>
        <v>0</v>
      </c>
      <c r="N575" s="542"/>
      <c r="P575" s="542"/>
    </row>
    <row r="576" spans="1:16" ht="18.75" hidden="1" thickBot="1" x14ac:dyDescent="0.3">
      <c r="A576" s="329"/>
      <c r="B576" s="542"/>
      <c r="C576" s="273"/>
      <c r="D576" s="542"/>
      <c r="E576" s="543">
        <f>SUM(E562:E562:E575)</f>
        <v>0</v>
      </c>
      <c r="F576" s="542"/>
      <c r="G576" s="543">
        <f>SUM(G562:G562:G575)</f>
        <v>0</v>
      </c>
      <c r="H576" s="542"/>
      <c r="I576" s="543">
        <f>SUM(I562:I562:I575)</f>
        <v>0</v>
      </c>
      <c r="J576" s="542"/>
      <c r="K576" s="543">
        <f>SUM(K562:K562:K575)</f>
        <v>0</v>
      </c>
      <c r="L576" s="542"/>
      <c r="M576" s="543">
        <f>SUM(M562:M562:M575)</f>
        <v>0</v>
      </c>
      <c r="N576" s="542"/>
      <c r="P576" s="542"/>
    </row>
    <row r="577" spans="1:16" ht="18" hidden="1" x14ac:dyDescent="0.25">
      <c r="A577" s="256"/>
      <c r="B577" s="326"/>
      <c r="C577" s="307"/>
      <c r="D577" s="326"/>
      <c r="E577" s="326"/>
      <c r="F577" s="326"/>
      <c r="G577" s="307"/>
      <c r="H577" s="307"/>
      <c r="I577" s="326"/>
      <c r="J577" s="326"/>
      <c r="K577" s="326"/>
      <c r="L577" s="326"/>
      <c r="M577" s="256"/>
      <c r="N577" s="326"/>
      <c r="P577" s="326"/>
    </row>
    <row r="578" spans="1:16" ht="18" x14ac:dyDescent="0.25">
      <c r="A578" s="256"/>
      <c r="B578" s="307"/>
      <c r="C578" s="307"/>
      <c r="D578" s="307"/>
      <c r="E578" s="612" t="s">
        <v>3292</v>
      </c>
      <c r="F578" s="612"/>
      <c r="G578" s="612"/>
      <c r="H578" s="612"/>
      <c r="I578" s="612"/>
      <c r="J578" s="612"/>
      <c r="K578" s="612"/>
      <c r="L578" s="612"/>
      <c r="M578" s="612"/>
      <c r="N578" s="364"/>
      <c r="P578" s="226"/>
    </row>
    <row r="579" spans="1:16" ht="18" x14ac:dyDescent="0.25">
      <c r="A579" s="550"/>
      <c r="B579" s="551"/>
      <c r="C579" s="494"/>
      <c r="D579" s="551"/>
      <c r="E579" s="494" t="s">
        <v>3398</v>
      </c>
      <c r="F579" s="551"/>
      <c r="G579" s="494"/>
      <c r="H579" s="551"/>
      <c r="I579" s="494"/>
      <c r="J579" s="551"/>
      <c r="K579" s="494"/>
      <c r="L579" s="551"/>
      <c r="M579" s="494"/>
      <c r="N579" s="551"/>
      <c r="P579" s="551"/>
    </row>
    <row r="580" spans="1:16" ht="18" x14ac:dyDescent="0.25">
      <c r="A580" s="550"/>
      <c r="B580" s="551"/>
      <c r="C580" s="494"/>
      <c r="D580" s="551"/>
      <c r="E580" s="494" t="s">
        <v>3399</v>
      </c>
      <c r="F580" s="551"/>
      <c r="G580" s="494" t="s">
        <v>3400</v>
      </c>
      <c r="H580" s="551"/>
      <c r="I580" s="494" t="s">
        <v>3401</v>
      </c>
      <c r="J580" s="551"/>
      <c r="K580" s="494" t="s">
        <v>3402</v>
      </c>
      <c r="L580" s="551"/>
      <c r="M580" s="494"/>
      <c r="N580" s="551"/>
      <c r="P580" s="551"/>
    </row>
    <row r="581" spans="1:16" ht="27.6" customHeight="1" x14ac:dyDescent="0.25">
      <c r="A581" s="361" t="s">
        <v>3300</v>
      </c>
      <c r="B581" s="551"/>
      <c r="C581" s="495" t="s">
        <v>3347</v>
      </c>
      <c r="D581" s="551"/>
      <c r="E581" s="495" t="s">
        <v>3403</v>
      </c>
      <c r="F581" s="551"/>
      <c r="G581" s="495" t="s">
        <v>3403</v>
      </c>
      <c r="H581" s="551"/>
      <c r="I581" s="495" t="s">
        <v>3403</v>
      </c>
      <c r="J581" s="551"/>
      <c r="K581" s="495" t="s">
        <v>3403</v>
      </c>
      <c r="L581" s="551"/>
      <c r="M581" s="495" t="s">
        <v>141</v>
      </c>
      <c r="N581" s="551"/>
      <c r="P581" s="551"/>
    </row>
    <row r="582" spans="1:16" ht="18" x14ac:dyDescent="0.25">
      <c r="A582" s="256" t="s">
        <v>3308</v>
      </c>
      <c r="B582" s="556"/>
      <c r="C582" s="260" t="s">
        <v>3348</v>
      </c>
      <c r="D582" s="556"/>
      <c r="E582" s="556">
        <v>1319483503.869993</v>
      </c>
      <c r="F582" s="556"/>
      <c r="G582" s="552">
        <v>753902.87000000011</v>
      </c>
      <c r="H582" s="556"/>
      <c r="I582" s="552">
        <v>495373</v>
      </c>
      <c r="J582" s="552"/>
      <c r="K582" s="552">
        <v>1165808.99</v>
      </c>
      <c r="L582" s="556"/>
      <c r="M582" s="556">
        <v>1321898588.7299929</v>
      </c>
      <c r="N582" s="556"/>
      <c r="P582" s="556"/>
    </row>
    <row r="583" spans="1:16" ht="18" x14ac:dyDescent="0.25">
      <c r="A583" s="256"/>
      <c r="B583" s="556"/>
      <c r="C583" s="260" t="s">
        <v>3404</v>
      </c>
      <c r="D583" s="556"/>
      <c r="E583" s="556">
        <v>1153255033.159996</v>
      </c>
      <c r="F583" s="556"/>
      <c r="G583" s="552">
        <v>1007633.59</v>
      </c>
      <c r="H583" s="556"/>
      <c r="I583" s="552">
        <v>698530.58</v>
      </c>
      <c r="J583" s="552"/>
      <c r="K583" s="552">
        <v>580136.74</v>
      </c>
      <c r="L583" s="556"/>
      <c r="M583" s="556">
        <v>1155541334.0699959</v>
      </c>
      <c r="N583" s="556"/>
      <c r="P583" s="556"/>
    </row>
    <row r="584" spans="1:16" ht="18" x14ac:dyDescent="0.25">
      <c r="A584" s="256"/>
      <c r="B584" s="556"/>
      <c r="C584" s="260" t="s">
        <v>3405</v>
      </c>
      <c r="D584" s="556"/>
      <c r="E584" s="556">
        <v>1450250505.7399955</v>
      </c>
      <c r="F584" s="556"/>
      <c r="G584" s="552">
        <v>4220985.1900000004</v>
      </c>
      <c r="H584" s="556"/>
      <c r="I584" s="552">
        <v>477616.03</v>
      </c>
      <c r="J584" s="552"/>
      <c r="K584" s="552">
        <v>1685105.56</v>
      </c>
      <c r="L584" s="556"/>
      <c r="M584" s="556">
        <v>1456634212.5199955</v>
      </c>
      <c r="N584" s="556"/>
      <c r="P584" s="556"/>
    </row>
    <row r="585" spans="1:16" ht="18" x14ac:dyDescent="0.25">
      <c r="A585" s="256"/>
      <c r="B585" s="556"/>
      <c r="C585" s="260" t="s">
        <v>3406</v>
      </c>
      <c r="D585" s="556"/>
      <c r="E585" s="556">
        <v>1532899509.9999981</v>
      </c>
      <c r="F585" s="556"/>
      <c r="G585" s="552">
        <v>760861.59</v>
      </c>
      <c r="H585" s="556"/>
      <c r="I585" s="552">
        <v>835840.23</v>
      </c>
      <c r="J585" s="552"/>
      <c r="K585" s="552">
        <v>790900.28</v>
      </c>
      <c r="L585" s="556"/>
      <c r="M585" s="556">
        <v>1535287112.099998</v>
      </c>
      <c r="N585" s="556"/>
      <c r="P585" s="556"/>
    </row>
    <row r="586" spans="1:16" ht="18" x14ac:dyDescent="0.25">
      <c r="A586" s="256"/>
      <c r="B586" s="556"/>
      <c r="C586" s="260" t="s">
        <v>3407</v>
      </c>
      <c r="D586" s="556"/>
      <c r="E586" s="556">
        <v>1659255816.2799993</v>
      </c>
      <c r="F586" s="556"/>
      <c r="G586" s="552">
        <v>2551270.6799999997</v>
      </c>
      <c r="H586" s="556"/>
      <c r="I586" s="552">
        <v>1305289.8900000001</v>
      </c>
      <c r="J586" s="552"/>
      <c r="K586" s="552">
        <v>1036230.3400000001</v>
      </c>
      <c r="L586" s="556"/>
      <c r="M586" s="556">
        <v>1664148607.1899993</v>
      </c>
      <c r="N586" s="556"/>
      <c r="P586" s="556"/>
    </row>
    <row r="587" spans="1:16" ht="18" x14ac:dyDescent="0.25">
      <c r="A587" s="256"/>
      <c r="B587" s="556"/>
      <c r="C587" s="260" t="s">
        <v>3408</v>
      </c>
      <c r="D587" s="556"/>
      <c r="E587" s="556">
        <v>1975677081.1599989</v>
      </c>
      <c r="F587" s="556"/>
      <c r="G587" s="552">
        <v>3022189.02</v>
      </c>
      <c r="H587" s="556"/>
      <c r="I587" s="552">
        <v>1006969.03</v>
      </c>
      <c r="J587" s="552"/>
      <c r="K587" s="552">
        <v>2527414.5699999998</v>
      </c>
      <c r="L587" s="556"/>
      <c r="M587" s="556">
        <v>1982233653.7799988</v>
      </c>
      <c r="N587" s="556"/>
      <c r="P587" s="556"/>
    </row>
    <row r="588" spans="1:16" ht="18" x14ac:dyDescent="0.25">
      <c r="A588" s="256"/>
      <c r="B588" s="556"/>
      <c r="C588" s="260" t="s">
        <v>3409</v>
      </c>
      <c r="D588" s="556"/>
      <c r="E588" s="556">
        <v>2183305787.2299991</v>
      </c>
      <c r="F588" s="556"/>
      <c r="G588" s="552">
        <v>4217814.5599999996</v>
      </c>
      <c r="H588" s="556"/>
      <c r="I588" s="552">
        <v>934087.55</v>
      </c>
      <c r="J588" s="552"/>
      <c r="K588" s="552">
        <v>3847582.23</v>
      </c>
      <c r="L588" s="556"/>
      <c r="M588" s="556">
        <v>2192305271.5699992</v>
      </c>
      <c r="N588" s="556"/>
      <c r="P588" s="556"/>
    </row>
    <row r="589" spans="1:16" ht="18" x14ac:dyDescent="0.25">
      <c r="A589" s="256"/>
      <c r="B589" s="556"/>
      <c r="C589" s="260" t="s">
        <v>3410</v>
      </c>
      <c r="D589" s="556"/>
      <c r="E589" s="556">
        <v>2154985299.4699998</v>
      </c>
      <c r="F589" s="556"/>
      <c r="G589" s="552">
        <v>5226223.5299999993</v>
      </c>
      <c r="H589" s="556"/>
      <c r="I589" s="552">
        <v>3471336.55</v>
      </c>
      <c r="J589" s="552"/>
      <c r="K589" s="552">
        <v>4132606.26</v>
      </c>
      <c r="L589" s="556"/>
      <c r="M589" s="556">
        <v>2167815465.8100004</v>
      </c>
      <c r="N589" s="556"/>
      <c r="P589" s="556"/>
    </row>
    <row r="590" spans="1:16" ht="18" x14ac:dyDescent="0.25">
      <c r="A590" s="256"/>
      <c r="B590" s="556"/>
      <c r="C590" s="260" t="s">
        <v>3411</v>
      </c>
      <c r="D590" s="556"/>
      <c r="E590" s="556">
        <v>1773390165.9999976</v>
      </c>
      <c r="F590" s="556"/>
      <c r="G590" s="552">
        <v>4366331.66</v>
      </c>
      <c r="H590" s="556"/>
      <c r="I590" s="552">
        <v>844586.84</v>
      </c>
      <c r="J590" s="552"/>
      <c r="K590" s="552">
        <v>4763166.04</v>
      </c>
      <c r="L590" s="556"/>
      <c r="M590" s="556">
        <v>1783364250.5399976</v>
      </c>
      <c r="N590" s="556"/>
      <c r="P590" s="556"/>
    </row>
    <row r="591" spans="1:16" ht="18" x14ac:dyDescent="0.25">
      <c r="A591" s="256"/>
      <c r="B591" s="556"/>
      <c r="C591" s="260" t="s">
        <v>3412</v>
      </c>
      <c r="D591" s="556"/>
      <c r="E591" s="556">
        <v>1330307582.6800013</v>
      </c>
      <c r="F591" s="556"/>
      <c r="G591" s="552">
        <v>1172334</v>
      </c>
      <c r="H591" s="556"/>
      <c r="I591" s="552">
        <v>1916801.5299999998</v>
      </c>
      <c r="J591" s="552"/>
      <c r="K591" s="552">
        <v>2797308.61</v>
      </c>
      <c r="L591" s="556"/>
      <c r="M591" s="556">
        <v>1336194026.8200011</v>
      </c>
      <c r="N591" s="556"/>
      <c r="P591" s="556"/>
    </row>
    <row r="592" spans="1:16" ht="18" x14ac:dyDescent="0.25">
      <c r="A592" s="256"/>
      <c r="B592" s="556"/>
      <c r="C592" s="260" t="s">
        <v>3413</v>
      </c>
      <c r="D592" s="556"/>
      <c r="E592" s="556">
        <v>1141802674.4400012</v>
      </c>
      <c r="F592" s="556"/>
      <c r="G592" s="552">
        <v>4413792.3899999997</v>
      </c>
      <c r="H592" s="556"/>
      <c r="I592" s="552">
        <v>0</v>
      </c>
      <c r="J592" s="552"/>
      <c r="K592" s="552">
        <v>696497.66</v>
      </c>
      <c r="L592" s="556"/>
      <c r="M592" s="556">
        <v>1146912964.4900014</v>
      </c>
      <c r="N592" s="556"/>
      <c r="P592" s="556"/>
    </row>
    <row r="593" spans="1:16" ht="18" x14ac:dyDescent="0.25">
      <c r="A593" s="256"/>
      <c r="B593" s="556"/>
      <c r="C593" s="260" t="s">
        <v>3414</v>
      </c>
      <c r="D593" s="556"/>
      <c r="E593" s="556">
        <v>1760043625.3199975</v>
      </c>
      <c r="F593" s="556"/>
      <c r="G593" s="552">
        <v>8869377.3800000008</v>
      </c>
      <c r="H593" s="556"/>
      <c r="I593" s="552">
        <v>1571504.42</v>
      </c>
      <c r="J593" s="552"/>
      <c r="K593" s="552">
        <v>4378177.2300000004</v>
      </c>
      <c r="L593" s="556"/>
      <c r="M593" s="556">
        <v>1774862684.3499978</v>
      </c>
      <c r="N593" s="556"/>
      <c r="P593" s="556"/>
    </row>
    <row r="594" spans="1:16" ht="18" x14ac:dyDescent="0.25">
      <c r="A594" s="256"/>
      <c r="B594" s="556"/>
      <c r="C594" s="260" t="s">
        <v>3415</v>
      </c>
      <c r="D594" s="556"/>
      <c r="E594" s="556">
        <v>983902705.47999847</v>
      </c>
      <c r="F594" s="556"/>
      <c r="G594" s="552">
        <v>3381269.62</v>
      </c>
      <c r="H594" s="556"/>
      <c r="I594" s="552">
        <v>3148934.1899999995</v>
      </c>
      <c r="J594" s="552"/>
      <c r="K594" s="552">
        <v>4051173.51</v>
      </c>
      <c r="L594" s="556"/>
      <c r="M594" s="556">
        <v>994484082.79999852</v>
      </c>
      <c r="N594" s="556"/>
      <c r="P594" s="556"/>
    </row>
    <row r="595" spans="1:16" ht="18" x14ac:dyDescent="0.25">
      <c r="A595" s="256"/>
      <c r="B595" s="556"/>
      <c r="C595" s="260" t="s">
        <v>3361</v>
      </c>
      <c r="D595" s="556"/>
      <c r="E595" s="556">
        <v>59368649.030000001</v>
      </c>
      <c r="F595" s="556"/>
      <c r="G595" s="552">
        <v>336321.75</v>
      </c>
      <c r="H595" s="556"/>
      <c r="I595" s="552">
        <v>594656.43999999994</v>
      </c>
      <c r="J595" s="552"/>
      <c r="K595" s="552">
        <v>0</v>
      </c>
      <c r="L595" s="556"/>
      <c r="M595" s="556">
        <v>60299627.219999999</v>
      </c>
      <c r="N595" s="556"/>
      <c r="P595" s="556"/>
    </row>
    <row r="596" spans="1:16" s="290" customFormat="1" ht="18.75" thickBot="1" x14ac:dyDescent="0.3">
      <c r="A596" s="329"/>
      <c r="B596" s="413"/>
      <c r="C596" s="272"/>
      <c r="D596" s="413"/>
      <c r="E596" s="503">
        <v>20477927939.859974</v>
      </c>
      <c r="F596" s="413"/>
      <c r="G596" s="503">
        <v>44300307.829999998</v>
      </c>
      <c r="H596" s="413"/>
      <c r="I596" s="503">
        <v>17301526.279999997</v>
      </c>
      <c r="J596" s="413"/>
      <c r="K596" s="503">
        <v>32452108.020000003</v>
      </c>
      <c r="L596" s="413"/>
      <c r="M596" s="503">
        <v>20571981881.989975</v>
      </c>
      <c r="N596" s="413"/>
      <c r="P596" s="413"/>
    </row>
    <row r="597" spans="1:16" s="290" customFormat="1" ht="18.75" thickTop="1" x14ac:dyDescent="0.25">
      <c r="A597" s="329"/>
      <c r="B597" s="328"/>
      <c r="C597" s="273"/>
      <c r="D597" s="328"/>
      <c r="E597" s="328"/>
      <c r="F597" s="328"/>
      <c r="G597" s="273"/>
      <c r="H597" s="273"/>
      <c r="I597" s="328"/>
      <c r="J597" s="328"/>
      <c r="K597" s="328"/>
      <c r="L597" s="328"/>
      <c r="M597" s="329"/>
      <c r="N597" s="328"/>
      <c r="P597" s="328"/>
    </row>
    <row r="598" spans="1:16" ht="18" x14ac:dyDescent="0.25">
      <c r="A598" s="256"/>
      <c r="B598" s="307"/>
      <c r="C598" s="307"/>
      <c r="D598" s="307"/>
      <c r="E598" s="612" t="s">
        <v>3292</v>
      </c>
      <c r="F598" s="612"/>
      <c r="G598" s="612"/>
      <c r="H598" s="612"/>
      <c r="I598" s="612"/>
      <c r="J598" s="612"/>
      <c r="K598" s="612"/>
      <c r="L598" s="612"/>
      <c r="M598" s="612"/>
      <c r="N598" s="364"/>
      <c r="P598" s="226"/>
    </row>
    <row r="599" spans="1:16" ht="18" x14ac:dyDescent="0.25">
      <c r="A599" s="550"/>
      <c r="B599" s="551"/>
      <c r="C599" s="494"/>
      <c r="D599" s="551"/>
      <c r="E599" s="494" t="s">
        <v>3398</v>
      </c>
      <c r="F599" s="551"/>
      <c r="G599" s="494"/>
      <c r="H599" s="551"/>
      <c r="I599" s="494"/>
      <c r="J599" s="551"/>
      <c r="K599" s="494"/>
      <c r="L599" s="551"/>
      <c r="M599" s="494"/>
      <c r="N599" s="551"/>
      <c r="P599" s="551"/>
    </row>
    <row r="600" spans="1:16" ht="18" x14ac:dyDescent="0.25">
      <c r="A600" s="550"/>
      <c r="B600" s="551"/>
      <c r="C600" s="494"/>
      <c r="D600" s="551"/>
      <c r="E600" s="494" t="s">
        <v>3399</v>
      </c>
      <c r="F600" s="551"/>
      <c r="G600" s="494" t="s">
        <v>3400</v>
      </c>
      <c r="H600" s="551"/>
      <c r="I600" s="494" t="s">
        <v>3401</v>
      </c>
      <c r="J600" s="551"/>
      <c r="K600" s="494" t="s">
        <v>3402</v>
      </c>
      <c r="L600" s="551"/>
      <c r="M600" s="494"/>
      <c r="N600" s="551"/>
      <c r="P600" s="551"/>
    </row>
    <row r="601" spans="1:16" ht="25.9" customHeight="1" x14ac:dyDescent="0.25">
      <c r="A601" s="361" t="s">
        <v>3300</v>
      </c>
      <c r="B601" s="551"/>
      <c r="C601" s="495" t="s">
        <v>3347</v>
      </c>
      <c r="D601" s="551"/>
      <c r="E601" s="495" t="s">
        <v>3403</v>
      </c>
      <c r="F601" s="551"/>
      <c r="G601" s="495" t="s">
        <v>3403</v>
      </c>
      <c r="H601" s="551"/>
      <c r="I601" s="495" t="s">
        <v>3403</v>
      </c>
      <c r="J601" s="551"/>
      <c r="K601" s="495" t="s">
        <v>3403</v>
      </c>
      <c r="L601" s="551"/>
      <c r="M601" s="495" t="s">
        <v>141</v>
      </c>
      <c r="N601" s="551"/>
      <c r="P601" s="551"/>
    </row>
    <row r="602" spans="1:16" ht="18" x14ac:dyDescent="0.25">
      <c r="A602" s="256" t="s">
        <v>3309</v>
      </c>
      <c r="B602" s="556"/>
      <c r="C602" s="260" t="s">
        <v>3348</v>
      </c>
      <c r="D602" s="556"/>
      <c r="E602" s="556">
        <v>4177918.46</v>
      </c>
      <c r="F602" s="556"/>
      <c r="G602" s="552">
        <v>0</v>
      </c>
      <c r="H602" s="556"/>
      <c r="I602" s="552">
        <v>0</v>
      </c>
      <c r="J602" s="552"/>
      <c r="K602" s="552">
        <v>0</v>
      </c>
      <c r="L602" s="556"/>
      <c r="M602" s="556">
        <v>4177918.46</v>
      </c>
      <c r="N602" s="556"/>
      <c r="P602" s="556"/>
    </row>
    <row r="603" spans="1:16" ht="18" x14ac:dyDescent="0.25">
      <c r="A603" s="256"/>
      <c r="B603" s="556"/>
      <c r="C603" s="260" t="s">
        <v>3404</v>
      </c>
      <c r="D603" s="556"/>
      <c r="E603" s="556">
        <v>5655297.96</v>
      </c>
      <c r="F603" s="556"/>
      <c r="G603" s="552">
        <v>0</v>
      </c>
      <c r="H603" s="556"/>
      <c r="I603" s="552">
        <v>0</v>
      </c>
      <c r="J603" s="552"/>
      <c r="K603" s="552">
        <v>0</v>
      </c>
      <c r="L603" s="556"/>
      <c r="M603" s="556">
        <v>5655297.96</v>
      </c>
      <c r="N603" s="556"/>
      <c r="P603" s="556"/>
    </row>
    <row r="604" spans="1:16" ht="18" x14ac:dyDescent="0.25">
      <c r="A604" s="256"/>
      <c r="B604" s="556"/>
      <c r="C604" s="260" t="s">
        <v>3405</v>
      </c>
      <c r="D604" s="556"/>
      <c r="E604" s="556">
        <v>4836882.3499999996</v>
      </c>
      <c r="F604" s="556"/>
      <c r="G604" s="552">
        <v>0</v>
      </c>
      <c r="H604" s="556"/>
      <c r="I604" s="552">
        <v>0</v>
      </c>
      <c r="J604" s="552"/>
      <c r="K604" s="552">
        <v>0</v>
      </c>
      <c r="L604" s="556"/>
      <c r="M604" s="556">
        <v>4836882.3499999996</v>
      </c>
      <c r="N604" s="556"/>
      <c r="P604" s="556"/>
    </row>
    <row r="605" spans="1:16" ht="18" x14ac:dyDescent="0.25">
      <c r="A605" s="256"/>
      <c r="B605" s="556"/>
      <c r="C605" s="260" t="s">
        <v>3406</v>
      </c>
      <c r="D605" s="556"/>
      <c r="E605" s="556">
        <v>5122610.17</v>
      </c>
      <c r="F605" s="556"/>
      <c r="G605" s="552">
        <v>0</v>
      </c>
      <c r="H605" s="556"/>
      <c r="I605" s="552">
        <v>0</v>
      </c>
      <c r="J605" s="552"/>
      <c r="K605" s="552">
        <v>0</v>
      </c>
      <c r="L605" s="556"/>
      <c r="M605" s="556">
        <v>5122610.17</v>
      </c>
      <c r="N605" s="556"/>
      <c r="P605" s="556"/>
    </row>
    <row r="606" spans="1:16" ht="18" x14ac:dyDescent="0.25">
      <c r="A606" s="256"/>
      <c r="B606" s="556"/>
      <c r="C606" s="260" t="s">
        <v>3407</v>
      </c>
      <c r="D606" s="556"/>
      <c r="E606" s="556">
        <v>8951701.2100000009</v>
      </c>
      <c r="F606" s="556"/>
      <c r="G606" s="552">
        <v>0</v>
      </c>
      <c r="H606" s="556"/>
      <c r="I606" s="552">
        <v>0</v>
      </c>
      <c r="J606" s="552"/>
      <c r="K606" s="552">
        <v>0</v>
      </c>
      <c r="L606" s="556"/>
      <c r="M606" s="556">
        <v>8951701.2100000009</v>
      </c>
      <c r="N606" s="556"/>
      <c r="P606" s="556"/>
    </row>
    <row r="607" spans="1:16" ht="18" x14ac:dyDescent="0.25">
      <c r="A607" s="256"/>
      <c r="B607" s="556"/>
      <c r="C607" s="260" t="s">
        <v>3408</v>
      </c>
      <c r="D607" s="556"/>
      <c r="E607" s="556">
        <v>10747352.700000001</v>
      </c>
      <c r="F607" s="556"/>
      <c r="G607" s="552">
        <v>0</v>
      </c>
      <c r="H607" s="556"/>
      <c r="I607" s="552">
        <v>0</v>
      </c>
      <c r="J607" s="552"/>
      <c r="K607" s="552">
        <v>0</v>
      </c>
      <c r="L607" s="556"/>
      <c r="M607" s="556">
        <v>10747352.700000001</v>
      </c>
      <c r="N607" s="556"/>
      <c r="P607" s="556"/>
    </row>
    <row r="608" spans="1:16" ht="18" x14ac:dyDescent="0.25">
      <c r="A608" s="256"/>
      <c r="B608" s="556"/>
      <c r="C608" s="260" t="s">
        <v>3409</v>
      </c>
      <c r="D608" s="556"/>
      <c r="E608" s="556">
        <v>17520148.579999998</v>
      </c>
      <c r="F608" s="556"/>
      <c r="G608" s="552">
        <v>0</v>
      </c>
      <c r="H608" s="556"/>
      <c r="I608" s="552">
        <v>0</v>
      </c>
      <c r="J608" s="552"/>
      <c r="K608" s="552">
        <v>0</v>
      </c>
      <c r="L608" s="556"/>
      <c r="M608" s="556">
        <v>17520148.579999998</v>
      </c>
      <c r="N608" s="556"/>
      <c r="P608" s="556"/>
    </row>
    <row r="609" spans="1:16" ht="18" x14ac:dyDescent="0.25">
      <c r="A609" s="256"/>
      <c r="B609" s="556"/>
      <c r="C609" s="260" t="s">
        <v>3410</v>
      </c>
      <c r="D609" s="556"/>
      <c r="E609" s="556">
        <v>19672172.419999998</v>
      </c>
      <c r="F609" s="556"/>
      <c r="G609" s="552">
        <v>0</v>
      </c>
      <c r="H609" s="556"/>
      <c r="I609" s="552">
        <v>0</v>
      </c>
      <c r="J609" s="552"/>
      <c r="K609" s="552">
        <v>0</v>
      </c>
      <c r="L609" s="556"/>
      <c r="M609" s="556">
        <v>19672172.419999998</v>
      </c>
      <c r="N609" s="556"/>
      <c r="P609" s="556"/>
    </row>
    <row r="610" spans="1:16" ht="18" x14ac:dyDescent="0.25">
      <c r="A610" s="256"/>
      <c r="B610" s="556"/>
      <c r="C610" s="260" t="s">
        <v>3411</v>
      </c>
      <c r="D610" s="556"/>
      <c r="E610" s="556">
        <v>10392039.540000001</v>
      </c>
      <c r="F610" s="556"/>
      <c r="G610" s="552">
        <v>0</v>
      </c>
      <c r="H610" s="556"/>
      <c r="I610" s="552">
        <v>85666.37</v>
      </c>
      <c r="J610" s="552"/>
      <c r="K610" s="552">
        <v>0</v>
      </c>
      <c r="L610" s="556"/>
      <c r="M610" s="556">
        <v>10477705.91</v>
      </c>
      <c r="N610" s="556"/>
      <c r="P610" s="556"/>
    </row>
    <row r="611" spans="1:16" ht="18" x14ac:dyDescent="0.25">
      <c r="A611" s="256"/>
      <c r="B611" s="556"/>
      <c r="C611" s="260" t="s">
        <v>3412</v>
      </c>
      <c r="D611" s="556"/>
      <c r="E611" s="556">
        <v>7219743.6099999994</v>
      </c>
      <c r="F611" s="556"/>
      <c r="G611" s="552">
        <v>0</v>
      </c>
      <c r="H611" s="556"/>
      <c r="I611" s="552">
        <v>0</v>
      </c>
      <c r="J611" s="552"/>
      <c r="K611" s="552">
        <v>0</v>
      </c>
      <c r="L611" s="556"/>
      <c r="M611" s="556">
        <v>7219743.6099999994</v>
      </c>
      <c r="N611" s="556"/>
      <c r="P611" s="556"/>
    </row>
    <row r="612" spans="1:16" ht="18" x14ac:dyDescent="0.25">
      <c r="A612" s="256"/>
      <c r="B612" s="556"/>
      <c r="C612" s="260" t="s">
        <v>3413</v>
      </c>
      <c r="D612" s="556"/>
      <c r="E612" s="556">
        <v>9099280.9200000018</v>
      </c>
      <c r="F612" s="556"/>
      <c r="G612" s="552">
        <v>0</v>
      </c>
      <c r="H612" s="556"/>
      <c r="I612" s="552">
        <v>0</v>
      </c>
      <c r="J612" s="552"/>
      <c r="K612" s="552">
        <v>0</v>
      </c>
      <c r="L612" s="556"/>
      <c r="M612" s="556">
        <v>9099280.9200000018</v>
      </c>
      <c r="N612" s="556"/>
      <c r="P612" s="556"/>
    </row>
    <row r="613" spans="1:16" ht="18" x14ac:dyDescent="0.25">
      <c r="A613" s="256"/>
      <c r="B613" s="556"/>
      <c r="C613" s="260" t="s">
        <v>3414</v>
      </c>
      <c r="D613" s="556"/>
      <c r="E613" s="556">
        <v>3618073.76</v>
      </c>
      <c r="F613" s="556"/>
      <c r="G613" s="552">
        <v>0</v>
      </c>
      <c r="H613" s="556"/>
      <c r="I613" s="552">
        <v>0</v>
      </c>
      <c r="J613" s="552"/>
      <c r="K613" s="552">
        <v>0</v>
      </c>
      <c r="L613" s="556"/>
      <c r="M613" s="556">
        <v>3618073.76</v>
      </c>
      <c r="N613" s="556"/>
      <c r="P613" s="556"/>
    </row>
    <row r="614" spans="1:16" ht="18" x14ac:dyDescent="0.25">
      <c r="A614" s="256"/>
      <c r="B614" s="556"/>
      <c r="C614" s="260" t="s">
        <v>3415</v>
      </c>
      <c r="D614" s="556"/>
      <c r="E614" s="556">
        <v>2090186.61</v>
      </c>
      <c r="F614" s="556"/>
      <c r="G614" s="552">
        <v>0</v>
      </c>
      <c r="H614" s="556"/>
      <c r="I614" s="552">
        <v>0</v>
      </c>
      <c r="J614" s="552"/>
      <c r="K614" s="552">
        <v>0</v>
      </c>
      <c r="L614" s="556"/>
      <c r="M614" s="556">
        <v>2090186.61</v>
      </c>
      <c r="N614" s="556"/>
      <c r="P614" s="556"/>
    </row>
    <row r="615" spans="1:16" ht="18" x14ac:dyDescent="0.25">
      <c r="A615" s="256"/>
      <c r="B615" s="556"/>
      <c r="C615" s="260" t="s">
        <v>3361</v>
      </c>
      <c r="D615" s="556"/>
      <c r="E615" s="556">
        <v>0</v>
      </c>
      <c r="F615" s="556"/>
      <c r="G615" s="552">
        <v>0</v>
      </c>
      <c r="H615" s="556"/>
      <c r="I615" s="552">
        <v>0</v>
      </c>
      <c r="J615" s="552"/>
      <c r="K615" s="552">
        <v>0</v>
      </c>
      <c r="L615" s="556"/>
      <c r="M615" s="556">
        <v>0</v>
      </c>
      <c r="N615" s="556"/>
      <c r="P615" s="556"/>
    </row>
    <row r="616" spans="1:16" s="290" customFormat="1" ht="18.75" thickBot="1" x14ac:dyDescent="0.3">
      <c r="A616" s="329"/>
      <c r="B616" s="413"/>
      <c r="C616" s="273"/>
      <c r="D616" s="413"/>
      <c r="E616" s="503">
        <v>109103408.29000001</v>
      </c>
      <c r="F616" s="413"/>
      <c r="G616" s="503">
        <v>0</v>
      </c>
      <c r="H616" s="413"/>
      <c r="I616" s="503">
        <v>85666.37</v>
      </c>
      <c r="J616" s="413"/>
      <c r="K616" s="503">
        <v>0</v>
      </c>
      <c r="L616" s="413"/>
      <c r="M616" s="503">
        <v>109189074.66000001</v>
      </c>
      <c r="N616" s="413"/>
      <c r="P616" s="413"/>
    </row>
    <row r="617" spans="1:16" ht="18.75" thickTop="1" x14ac:dyDescent="0.25">
      <c r="A617" s="256"/>
      <c r="B617" s="326"/>
      <c r="C617" s="307"/>
      <c r="D617" s="326"/>
      <c r="E617" s="326"/>
      <c r="F617" s="326"/>
      <c r="G617" s="307"/>
      <c r="H617" s="307"/>
      <c r="I617" s="326"/>
      <c r="J617" s="326"/>
      <c r="K617" s="326"/>
      <c r="L617" s="326"/>
      <c r="M617" s="256"/>
      <c r="N617" s="326"/>
      <c r="P617" s="326"/>
    </row>
    <row r="618" spans="1:16" ht="18" x14ac:dyDescent="0.25">
      <c r="A618" s="256"/>
      <c r="B618" s="307"/>
      <c r="C618" s="307"/>
      <c r="D618" s="307"/>
      <c r="E618" s="612" t="s">
        <v>3292</v>
      </c>
      <c r="F618" s="612"/>
      <c r="G618" s="612"/>
      <c r="H618" s="612"/>
      <c r="I618" s="612"/>
      <c r="J618" s="612"/>
      <c r="K618" s="612"/>
      <c r="L618" s="612"/>
      <c r="M618" s="612"/>
      <c r="N618" s="364"/>
      <c r="P618" s="226"/>
    </row>
    <row r="619" spans="1:16" ht="18" x14ac:dyDescent="0.25">
      <c r="A619" s="550"/>
      <c r="B619" s="551"/>
      <c r="C619" s="494"/>
      <c r="D619" s="551"/>
      <c r="E619" s="494" t="s">
        <v>3398</v>
      </c>
      <c r="F619" s="551"/>
      <c r="G619" s="494"/>
      <c r="H619" s="551"/>
      <c r="I619" s="494"/>
      <c r="J619" s="551"/>
      <c r="K619" s="494"/>
      <c r="L619" s="551"/>
      <c r="M619" s="494"/>
      <c r="N619" s="551"/>
      <c r="P619" s="551"/>
    </row>
    <row r="620" spans="1:16" ht="18" x14ac:dyDescent="0.25">
      <c r="A620" s="550"/>
      <c r="B620" s="551"/>
      <c r="C620" s="494"/>
      <c r="D620" s="551"/>
      <c r="E620" s="494" t="s">
        <v>3399</v>
      </c>
      <c r="F620" s="551"/>
      <c r="G620" s="494" t="s">
        <v>3400</v>
      </c>
      <c r="H620" s="551"/>
      <c r="I620" s="494" t="s">
        <v>3401</v>
      </c>
      <c r="J620" s="551"/>
      <c r="K620" s="494" t="s">
        <v>3402</v>
      </c>
      <c r="L620" s="551"/>
      <c r="M620" s="494"/>
      <c r="N620" s="551"/>
      <c r="P620" s="551"/>
    </row>
    <row r="621" spans="1:16" ht="27.6" customHeight="1" x14ac:dyDescent="0.25">
      <c r="A621" s="361" t="s">
        <v>3300</v>
      </c>
      <c r="B621" s="551"/>
      <c r="C621" s="495" t="s">
        <v>3347</v>
      </c>
      <c r="D621" s="551"/>
      <c r="E621" s="495" t="s">
        <v>3403</v>
      </c>
      <c r="F621" s="551"/>
      <c r="G621" s="495" t="s">
        <v>3403</v>
      </c>
      <c r="H621" s="551"/>
      <c r="I621" s="495" t="s">
        <v>3403</v>
      </c>
      <c r="J621" s="551"/>
      <c r="K621" s="495" t="s">
        <v>3403</v>
      </c>
      <c r="L621" s="551"/>
      <c r="M621" s="495" t="s">
        <v>141</v>
      </c>
      <c r="N621" s="551"/>
      <c r="P621" s="551"/>
    </row>
    <row r="622" spans="1:16" ht="18" x14ac:dyDescent="0.25">
      <c r="A622" s="256" t="s">
        <v>3310</v>
      </c>
      <c r="B622" s="556"/>
      <c r="C622" s="260" t="s">
        <v>3348</v>
      </c>
      <c r="D622" s="556"/>
      <c r="E622" s="556">
        <v>194256975.32000011</v>
      </c>
      <c r="F622" s="556"/>
      <c r="G622" s="552">
        <v>56576.81</v>
      </c>
      <c r="H622" s="556"/>
      <c r="I622" s="552">
        <v>0</v>
      </c>
      <c r="J622" s="552"/>
      <c r="K622" s="552">
        <v>224893.26</v>
      </c>
      <c r="L622" s="556"/>
      <c r="M622" s="556">
        <v>194538445.3900001</v>
      </c>
      <c r="N622" s="556"/>
      <c r="P622" s="556"/>
    </row>
    <row r="623" spans="1:16" ht="18" x14ac:dyDescent="0.25">
      <c r="A623" s="256"/>
      <c r="B623" s="556"/>
      <c r="C623" s="260" t="s">
        <v>3404</v>
      </c>
      <c r="D623" s="556"/>
      <c r="E623" s="556">
        <v>182104525.32999995</v>
      </c>
      <c r="F623" s="556"/>
      <c r="G623" s="552">
        <v>204345.1</v>
      </c>
      <c r="H623" s="556"/>
      <c r="I623" s="552">
        <v>287912.69</v>
      </c>
      <c r="J623" s="552"/>
      <c r="K623" s="552">
        <v>116822.19</v>
      </c>
      <c r="L623" s="556"/>
      <c r="M623" s="556">
        <v>182713605.30999994</v>
      </c>
      <c r="N623" s="556"/>
      <c r="P623" s="556"/>
    </row>
    <row r="624" spans="1:16" ht="18" x14ac:dyDescent="0.25">
      <c r="A624" s="256"/>
      <c r="B624" s="556"/>
      <c r="C624" s="260" t="s">
        <v>3405</v>
      </c>
      <c r="D624" s="556"/>
      <c r="E624" s="556">
        <v>319984741.2699998</v>
      </c>
      <c r="F624" s="556"/>
      <c r="G624" s="552">
        <v>1053696.94</v>
      </c>
      <c r="H624" s="556"/>
      <c r="I624" s="552">
        <v>94433.85</v>
      </c>
      <c r="J624" s="552"/>
      <c r="K624" s="552">
        <v>261352.19</v>
      </c>
      <c r="L624" s="556"/>
      <c r="M624" s="556">
        <v>321394224.24999982</v>
      </c>
      <c r="N624" s="556"/>
      <c r="P624" s="556"/>
    </row>
    <row r="625" spans="1:16" ht="18" x14ac:dyDescent="0.25">
      <c r="A625" s="256"/>
      <c r="B625" s="556"/>
      <c r="C625" s="260" t="s">
        <v>3406</v>
      </c>
      <c r="D625" s="556"/>
      <c r="E625" s="556">
        <v>384710072.24999976</v>
      </c>
      <c r="F625" s="556"/>
      <c r="G625" s="552">
        <v>1653421.13</v>
      </c>
      <c r="H625" s="556"/>
      <c r="I625" s="552">
        <v>172931.65</v>
      </c>
      <c r="J625" s="552"/>
      <c r="K625" s="552">
        <v>1075737.8</v>
      </c>
      <c r="L625" s="556"/>
      <c r="M625" s="556">
        <v>387612162.82999974</v>
      </c>
      <c r="N625" s="556"/>
      <c r="P625" s="556"/>
    </row>
    <row r="626" spans="1:16" ht="18" x14ac:dyDescent="0.25">
      <c r="A626" s="256"/>
      <c r="B626" s="556"/>
      <c r="C626" s="260" t="s">
        <v>3407</v>
      </c>
      <c r="D626" s="556"/>
      <c r="E626" s="556">
        <v>382527734.02999955</v>
      </c>
      <c r="F626" s="556"/>
      <c r="G626" s="552">
        <v>415471.65</v>
      </c>
      <c r="H626" s="556"/>
      <c r="I626" s="552">
        <v>0</v>
      </c>
      <c r="J626" s="552"/>
      <c r="K626" s="552">
        <v>944797.78</v>
      </c>
      <c r="L626" s="556"/>
      <c r="M626" s="556">
        <v>383888003.4599995</v>
      </c>
      <c r="N626" s="556"/>
      <c r="P626" s="556"/>
    </row>
    <row r="627" spans="1:16" ht="18" x14ac:dyDescent="0.25">
      <c r="A627" s="256"/>
      <c r="B627" s="556"/>
      <c r="C627" s="260" t="s">
        <v>3408</v>
      </c>
      <c r="D627" s="556"/>
      <c r="E627" s="556">
        <v>399581687.61000019</v>
      </c>
      <c r="F627" s="556"/>
      <c r="G627" s="552">
        <v>175043.3</v>
      </c>
      <c r="H627" s="556"/>
      <c r="I627" s="552">
        <v>0</v>
      </c>
      <c r="J627" s="552"/>
      <c r="K627" s="552">
        <v>1267032.6800000002</v>
      </c>
      <c r="L627" s="556"/>
      <c r="M627" s="556">
        <v>401023763.59000021</v>
      </c>
      <c r="N627" s="556"/>
      <c r="P627" s="556"/>
    </row>
    <row r="628" spans="1:16" ht="18" x14ac:dyDescent="0.25">
      <c r="A628" s="256"/>
      <c r="B628" s="556"/>
      <c r="C628" s="260" t="s">
        <v>3409</v>
      </c>
      <c r="D628" s="556"/>
      <c r="E628" s="556">
        <v>442017077.91000015</v>
      </c>
      <c r="F628" s="556"/>
      <c r="G628" s="552">
        <v>531173.79</v>
      </c>
      <c r="H628" s="556"/>
      <c r="I628" s="552">
        <v>487933.24</v>
      </c>
      <c r="J628" s="552"/>
      <c r="K628" s="552">
        <v>538810.88</v>
      </c>
      <c r="L628" s="556"/>
      <c r="M628" s="556">
        <v>443574995.82000017</v>
      </c>
      <c r="N628" s="556"/>
      <c r="P628" s="556"/>
    </row>
    <row r="629" spans="1:16" ht="18" x14ac:dyDescent="0.25">
      <c r="A629" s="256"/>
      <c r="B629" s="556"/>
      <c r="C629" s="260" t="s">
        <v>3410</v>
      </c>
      <c r="D629" s="556"/>
      <c r="E629" s="556">
        <v>436709894.81</v>
      </c>
      <c r="F629" s="556"/>
      <c r="G629" s="552">
        <v>578106.38</v>
      </c>
      <c r="H629" s="556"/>
      <c r="I629" s="552">
        <v>0</v>
      </c>
      <c r="J629" s="552"/>
      <c r="K629" s="552">
        <v>0</v>
      </c>
      <c r="L629" s="556"/>
      <c r="M629" s="556">
        <v>437288001.19</v>
      </c>
      <c r="N629" s="556"/>
      <c r="P629" s="556"/>
    </row>
    <row r="630" spans="1:16" ht="18" x14ac:dyDescent="0.25">
      <c r="A630" s="256"/>
      <c r="B630" s="556"/>
      <c r="C630" s="260" t="s">
        <v>3411</v>
      </c>
      <c r="D630" s="556"/>
      <c r="E630" s="556">
        <v>339092702.33999991</v>
      </c>
      <c r="F630" s="556"/>
      <c r="G630" s="552">
        <v>454397.59</v>
      </c>
      <c r="H630" s="556"/>
      <c r="I630" s="552">
        <v>175982.8</v>
      </c>
      <c r="J630" s="552"/>
      <c r="K630" s="552">
        <v>117792.16</v>
      </c>
      <c r="L630" s="556"/>
      <c r="M630" s="556">
        <v>339840874.88999993</v>
      </c>
      <c r="N630" s="556"/>
      <c r="P630" s="556"/>
    </row>
    <row r="631" spans="1:16" ht="18" x14ac:dyDescent="0.25">
      <c r="A631" s="256"/>
      <c r="B631" s="556"/>
      <c r="C631" s="260" t="s">
        <v>3412</v>
      </c>
      <c r="D631" s="556"/>
      <c r="E631" s="556">
        <v>240133471.23999995</v>
      </c>
      <c r="F631" s="556"/>
      <c r="G631" s="552">
        <v>306968.59000000003</v>
      </c>
      <c r="H631" s="556"/>
      <c r="I631" s="552">
        <v>560637.19999999995</v>
      </c>
      <c r="J631" s="552"/>
      <c r="K631" s="552">
        <v>0</v>
      </c>
      <c r="L631" s="556"/>
      <c r="M631" s="556">
        <v>241001077.02999994</v>
      </c>
      <c r="N631" s="556"/>
      <c r="P631" s="556"/>
    </row>
    <row r="632" spans="1:16" ht="18" x14ac:dyDescent="0.25">
      <c r="A632" s="256"/>
      <c r="B632" s="556"/>
      <c r="C632" s="260" t="s">
        <v>3413</v>
      </c>
      <c r="D632" s="556"/>
      <c r="E632" s="556">
        <v>244835728.47999993</v>
      </c>
      <c r="F632" s="556"/>
      <c r="G632" s="552">
        <v>224525.99</v>
      </c>
      <c r="H632" s="556"/>
      <c r="I632" s="552">
        <v>1147836.04</v>
      </c>
      <c r="J632" s="552"/>
      <c r="K632" s="552">
        <v>631756.72</v>
      </c>
      <c r="L632" s="556"/>
      <c r="M632" s="556">
        <v>246839847.22999993</v>
      </c>
      <c r="N632" s="556"/>
      <c r="P632" s="556"/>
    </row>
    <row r="633" spans="1:16" ht="18" x14ac:dyDescent="0.25">
      <c r="A633" s="256"/>
      <c r="B633" s="556"/>
      <c r="C633" s="260" t="s">
        <v>3414</v>
      </c>
      <c r="D633" s="556"/>
      <c r="E633" s="556">
        <v>222982284.62000015</v>
      </c>
      <c r="F633" s="556"/>
      <c r="G633" s="552">
        <v>596849.64</v>
      </c>
      <c r="H633" s="556"/>
      <c r="I633" s="552">
        <v>0</v>
      </c>
      <c r="J633" s="552"/>
      <c r="K633" s="552">
        <v>0</v>
      </c>
      <c r="L633" s="556"/>
      <c r="M633" s="556">
        <v>223579134.26000014</v>
      </c>
      <c r="N633" s="556"/>
      <c r="P633" s="556"/>
    </row>
    <row r="634" spans="1:16" ht="18" x14ac:dyDescent="0.25">
      <c r="A634" s="256"/>
      <c r="B634" s="556"/>
      <c r="C634" s="260" t="s">
        <v>3415</v>
      </c>
      <c r="D634" s="556"/>
      <c r="E634" s="556">
        <v>47532389.920000009</v>
      </c>
      <c r="F634" s="556"/>
      <c r="G634" s="552">
        <v>0</v>
      </c>
      <c r="H634" s="556"/>
      <c r="I634" s="552">
        <v>0</v>
      </c>
      <c r="J634" s="552"/>
      <c r="K634" s="552">
        <v>524702.80000000005</v>
      </c>
      <c r="L634" s="556"/>
      <c r="M634" s="556">
        <v>48057092.720000006</v>
      </c>
      <c r="N634" s="556"/>
      <c r="P634" s="556"/>
    </row>
    <row r="635" spans="1:16" s="290" customFormat="1" ht="18" x14ac:dyDescent="0.25">
      <c r="A635" s="329"/>
      <c r="B635" s="558"/>
      <c r="C635" s="272" t="s">
        <v>3361</v>
      </c>
      <c r="D635" s="558"/>
      <c r="E635" s="558">
        <v>368312.56</v>
      </c>
      <c r="F635" s="558"/>
      <c r="G635" s="542">
        <v>0</v>
      </c>
      <c r="H635" s="558"/>
      <c r="I635" s="542">
        <v>0</v>
      </c>
      <c r="J635" s="542"/>
      <c r="K635" s="542">
        <v>0</v>
      </c>
      <c r="L635" s="558"/>
      <c r="M635" s="558">
        <v>368312.56</v>
      </c>
      <c r="N635" s="558"/>
      <c r="P635" s="558"/>
    </row>
    <row r="636" spans="1:16" s="290" customFormat="1" ht="18.75" thickBot="1" x14ac:dyDescent="0.3">
      <c r="A636" s="329"/>
      <c r="B636" s="413"/>
      <c r="C636" s="273"/>
      <c r="D636" s="413"/>
      <c r="E636" s="503">
        <v>3836837597.6899991</v>
      </c>
      <c r="F636" s="413"/>
      <c r="G636" s="503">
        <v>6250576.9099999992</v>
      </c>
      <c r="H636" s="413"/>
      <c r="I636" s="503">
        <v>2927667.4699999997</v>
      </c>
      <c r="J636" s="413"/>
      <c r="K636" s="503">
        <v>5703698.46</v>
      </c>
      <c r="L636" s="413"/>
      <c r="M636" s="503">
        <v>3851719540.5299988</v>
      </c>
      <c r="N636" s="413"/>
      <c r="P636" s="413"/>
    </row>
    <row r="637" spans="1:16" ht="18.75" thickTop="1" x14ac:dyDescent="0.25">
      <c r="A637" s="256"/>
      <c r="B637" s="326"/>
      <c r="C637" s="307"/>
      <c r="D637" s="326"/>
      <c r="E637" s="326"/>
      <c r="F637" s="326"/>
      <c r="G637" s="307"/>
      <c r="H637" s="307"/>
      <c r="I637" s="326"/>
      <c r="J637" s="326"/>
      <c r="K637" s="326"/>
      <c r="L637" s="326"/>
      <c r="M637" s="256"/>
      <c r="N637" s="326"/>
      <c r="P637" s="326"/>
    </row>
    <row r="638" spans="1:16" ht="18" x14ac:dyDescent="0.25">
      <c r="A638" s="256"/>
      <c r="B638" s="307"/>
      <c r="C638" s="307"/>
      <c r="D638" s="307"/>
      <c r="E638" s="612" t="s">
        <v>3292</v>
      </c>
      <c r="F638" s="612"/>
      <c r="G638" s="612"/>
      <c r="H638" s="612"/>
      <c r="I638" s="612"/>
      <c r="J638" s="612"/>
      <c r="K638" s="612"/>
      <c r="L638" s="612"/>
      <c r="M638" s="612"/>
      <c r="N638" s="364"/>
      <c r="P638" s="226"/>
    </row>
    <row r="639" spans="1:16" ht="18" x14ac:dyDescent="0.25">
      <c r="A639" s="550"/>
      <c r="B639" s="551"/>
      <c r="C639" s="494"/>
      <c r="D639" s="551"/>
      <c r="E639" s="494" t="s">
        <v>3398</v>
      </c>
      <c r="F639" s="551"/>
      <c r="G639" s="494"/>
      <c r="H639" s="551"/>
      <c r="I639" s="494"/>
      <c r="J639" s="551"/>
      <c r="K639" s="494"/>
      <c r="L639" s="551"/>
      <c r="M639" s="494"/>
      <c r="N639" s="551"/>
      <c r="P639" s="551"/>
    </row>
    <row r="640" spans="1:16" ht="18" x14ac:dyDescent="0.25">
      <c r="A640" s="550"/>
      <c r="B640" s="551"/>
      <c r="C640" s="494"/>
      <c r="D640" s="551"/>
      <c r="E640" s="494" t="s">
        <v>3399</v>
      </c>
      <c r="F640" s="551"/>
      <c r="G640" s="494" t="s">
        <v>3400</v>
      </c>
      <c r="H640" s="551"/>
      <c r="I640" s="494" t="s">
        <v>3401</v>
      </c>
      <c r="J640" s="551"/>
      <c r="K640" s="494" t="s">
        <v>3402</v>
      </c>
      <c r="L640" s="551"/>
      <c r="M640" s="494"/>
      <c r="N640" s="551"/>
      <c r="P640" s="551"/>
    </row>
    <row r="641" spans="1:16" ht="30" customHeight="1" x14ac:dyDescent="0.25">
      <c r="A641" s="361" t="s">
        <v>3300</v>
      </c>
      <c r="B641" s="551"/>
      <c r="C641" s="495" t="s">
        <v>3347</v>
      </c>
      <c r="D641" s="551"/>
      <c r="E641" s="495" t="s">
        <v>3403</v>
      </c>
      <c r="F641" s="551"/>
      <c r="G641" s="495" t="s">
        <v>3403</v>
      </c>
      <c r="H641" s="551"/>
      <c r="I641" s="495" t="s">
        <v>3403</v>
      </c>
      <c r="J641" s="551"/>
      <c r="K641" s="495" t="s">
        <v>3403</v>
      </c>
      <c r="L641" s="551"/>
      <c r="M641" s="495" t="s">
        <v>141</v>
      </c>
      <c r="N641" s="551"/>
      <c r="P641" s="551"/>
    </row>
    <row r="642" spans="1:16" ht="18" x14ac:dyDescent="0.25">
      <c r="A642" s="256" t="s">
        <v>3311</v>
      </c>
      <c r="B642" s="556"/>
      <c r="C642" s="260" t="s">
        <v>3348</v>
      </c>
      <c r="D642" s="556"/>
      <c r="E642" s="556">
        <v>22916524.720000003</v>
      </c>
      <c r="F642" s="556"/>
      <c r="G642" s="552">
        <v>0</v>
      </c>
      <c r="H642" s="556"/>
      <c r="I642" s="552">
        <v>66250.820000000007</v>
      </c>
      <c r="J642" s="552"/>
      <c r="K642" s="552">
        <v>0</v>
      </c>
      <c r="L642" s="556"/>
      <c r="M642" s="556">
        <v>22982775.540000003</v>
      </c>
      <c r="N642" s="556"/>
      <c r="P642" s="556"/>
    </row>
    <row r="643" spans="1:16" ht="18" x14ac:dyDescent="0.25">
      <c r="A643" s="256"/>
      <c r="B643" s="556"/>
      <c r="C643" s="260" t="s">
        <v>3404</v>
      </c>
      <c r="D643" s="556"/>
      <c r="E643" s="556">
        <v>26491462.649999999</v>
      </c>
      <c r="F643" s="556"/>
      <c r="G643" s="552">
        <v>0</v>
      </c>
      <c r="H643" s="556"/>
      <c r="I643" s="552">
        <v>201769.03</v>
      </c>
      <c r="J643" s="552"/>
      <c r="K643" s="552">
        <v>87753.19</v>
      </c>
      <c r="L643" s="556"/>
      <c r="M643" s="556">
        <v>26780984.870000001</v>
      </c>
      <c r="N643" s="556"/>
      <c r="P643" s="556"/>
    </row>
    <row r="644" spans="1:16" ht="18" x14ac:dyDescent="0.25">
      <c r="A644" s="256"/>
      <c r="B644" s="556"/>
      <c r="C644" s="260" t="s">
        <v>3405</v>
      </c>
      <c r="D644" s="556"/>
      <c r="E644" s="556">
        <v>30970056.639999997</v>
      </c>
      <c r="F644" s="556"/>
      <c r="G644" s="552">
        <v>0</v>
      </c>
      <c r="H644" s="556"/>
      <c r="I644" s="552">
        <v>0</v>
      </c>
      <c r="J644" s="552"/>
      <c r="K644" s="552">
        <v>95660.85</v>
      </c>
      <c r="L644" s="556"/>
      <c r="M644" s="556">
        <v>31065717.489999998</v>
      </c>
      <c r="N644" s="556"/>
      <c r="P644" s="556"/>
    </row>
    <row r="645" spans="1:16" ht="18" x14ac:dyDescent="0.25">
      <c r="A645" s="256"/>
      <c r="B645" s="556"/>
      <c r="C645" s="260" t="s">
        <v>3406</v>
      </c>
      <c r="D645" s="556"/>
      <c r="E645" s="556">
        <v>29841997.080000017</v>
      </c>
      <c r="F645" s="556"/>
      <c r="G645" s="552">
        <v>0</v>
      </c>
      <c r="H645" s="556"/>
      <c r="I645" s="552">
        <v>0</v>
      </c>
      <c r="J645" s="552"/>
      <c r="K645" s="552">
        <v>449238.20999999996</v>
      </c>
      <c r="L645" s="556"/>
      <c r="M645" s="556">
        <v>30291235.290000018</v>
      </c>
      <c r="N645" s="556"/>
      <c r="P645" s="556"/>
    </row>
    <row r="646" spans="1:16" ht="18" x14ac:dyDescent="0.25">
      <c r="A646" s="256"/>
      <c r="B646" s="556"/>
      <c r="C646" s="260" t="s">
        <v>3407</v>
      </c>
      <c r="D646" s="556"/>
      <c r="E646" s="556">
        <v>33887331.689999998</v>
      </c>
      <c r="F646" s="556"/>
      <c r="G646" s="552">
        <v>328623.64</v>
      </c>
      <c r="H646" s="556"/>
      <c r="I646" s="552">
        <v>0</v>
      </c>
      <c r="J646" s="552"/>
      <c r="K646" s="552">
        <v>0</v>
      </c>
      <c r="L646" s="556"/>
      <c r="M646" s="556">
        <v>34215955.329999998</v>
      </c>
      <c r="N646" s="556"/>
      <c r="P646" s="556"/>
    </row>
    <row r="647" spans="1:16" ht="18" x14ac:dyDescent="0.25">
      <c r="A647" s="256"/>
      <c r="B647" s="556"/>
      <c r="C647" s="260" t="s">
        <v>3408</v>
      </c>
      <c r="D647" s="556"/>
      <c r="E647" s="556">
        <v>31070455.93</v>
      </c>
      <c r="F647" s="556"/>
      <c r="G647" s="552">
        <v>0</v>
      </c>
      <c r="H647" s="556"/>
      <c r="I647" s="552">
        <v>0</v>
      </c>
      <c r="J647" s="552"/>
      <c r="K647" s="552">
        <v>19780.169999999998</v>
      </c>
      <c r="L647" s="556"/>
      <c r="M647" s="556">
        <v>31090236.100000001</v>
      </c>
      <c r="N647" s="556"/>
      <c r="P647" s="556"/>
    </row>
    <row r="648" spans="1:16" ht="18" x14ac:dyDescent="0.25">
      <c r="A648" s="256"/>
      <c r="B648" s="556"/>
      <c r="C648" s="260" t="s">
        <v>3409</v>
      </c>
      <c r="D648" s="556"/>
      <c r="E648" s="556">
        <v>40929309.180000007</v>
      </c>
      <c r="F648" s="556"/>
      <c r="G648" s="552">
        <v>251800.49</v>
      </c>
      <c r="H648" s="556"/>
      <c r="I648" s="552">
        <v>0</v>
      </c>
      <c r="J648" s="552"/>
      <c r="K648" s="552">
        <v>0</v>
      </c>
      <c r="L648" s="556"/>
      <c r="M648" s="556">
        <v>41181109.670000009</v>
      </c>
      <c r="N648" s="556"/>
      <c r="P648" s="556"/>
    </row>
    <row r="649" spans="1:16" ht="18" x14ac:dyDescent="0.25">
      <c r="A649" s="256"/>
      <c r="B649" s="556"/>
      <c r="C649" s="260" t="s">
        <v>3410</v>
      </c>
      <c r="D649" s="556"/>
      <c r="E649" s="556">
        <v>38805265.780000009</v>
      </c>
      <c r="F649" s="556"/>
      <c r="G649" s="552">
        <v>0</v>
      </c>
      <c r="H649" s="556"/>
      <c r="I649" s="552">
        <v>0</v>
      </c>
      <c r="J649" s="552"/>
      <c r="K649" s="552">
        <v>247762.83</v>
      </c>
      <c r="L649" s="558"/>
      <c r="M649" s="558">
        <v>39053028.610000007</v>
      </c>
      <c r="N649" s="556"/>
      <c r="P649" s="556"/>
    </row>
    <row r="650" spans="1:16" ht="18" x14ac:dyDescent="0.25">
      <c r="A650" s="256"/>
      <c r="B650" s="556"/>
      <c r="C650" s="260" t="s">
        <v>3411</v>
      </c>
      <c r="D650" s="556"/>
      <c r="E650" s="556">
        <v>28088959.339999989</v>
      </c>
      <c r="F650" s="556"/>
      <c r="G650" s="552">
        <v>141317.93</v>
      </c>
      <c r="H650" s="556"/>
      <c r="I650" s="552">
        <v>0</v>
      </c>
      <c r="J650" s="552"/>
      <c r="K650" s="552">
        <v>0</v>
      </c>
      <c r="L650" s="556"/>
      <c r="M650" s="556">
        <v>28230277.269999988</v>
      </c>
      <c r="N650" s="556"/>
      <c r="P650" s="556"/>
    </row>
    <row r="651" spans="1:16" ht="18" x14ac:dyDescent="0.25">
      <c r="A651" s="256"/>
      <c r="B651" s="556"/>
      <c r="C651" s="260" t="s">
        <v>3412</v>
      </c>
      <c r="D651" s="556"/>
      <c r="E651" s="556">
        <v>14989067.130000001</v>
      </c>
      <c r="F651" s="556"/>
      <c r="G651" s="552">
        <v>0</v>
      </c>
      <c r="H651" s="556"/>
      <c r="I651" s="552">
        <v>0</v>
      </c>
      <c r="J651" s="552"/>
      <c r="K651" s="552">
        <v>0</v>
      </c>
      <c r="L651" s="556"/>
      <c r="M651" s="556">
        <v>14989067.130000001</v>
      </c>
      <c r="N651" s="556"/>
      <c r="P651" s="556"/>
    </row>
    <row r="652" spans="1:16" ht="18" x14ac:dyDescent="0.25">
      <c r="A652" s="256"/>
      <c r="B652" s="556"/>
      <c r="C652" s="260" t="s">
        <v>3413</v>
      </c>
      <c r="D652" s="556"/>
      <c r="E652" s="556">
        <v>18989080.759999994</v>
      </c>
      <c r="F652" s="556"/>
      <c r="G652" s="552">
        <v>0</v>
      </c>
      <c r="H652" s="556"/>
      <c r="I652" s="552">
        <v>0</v>
      </c>
      <c r="J652" s="552"/>
      <c r="K652" s="552">
        <v>0</v>
      </c>
      <c r="L652" s="556"/>
      <c r="M652" s="556">
        <v>18989080.759999994</v>
      </c>
      <c r="N652" s="556"/>
      <c r="P652" s="556"/>
    </row>
    <row r="653" spans="1:16" s="290" customFormat="1" ht="18" x14ac:dyDescent="0.25">
      <c r="A653" s="329"/>
      <c r="B653" s="558"/>
      <c r="C653" s="272" t="s">
        <v>3414</v>
      </c>
      <c r="D653" s="558"/>
      <c r="E653" s="558">
        <v>16196679.840000002</v>
      </c>
      <c r="F653" s="558"/>
      <c r="G653" s="542">
        <v>139782.76999999999</v>
      </c>
      <c r="H653" s="558"/>
      <c r="I653" s="542">
        <v>0</v>
      </c>
      <c r="J653" s="542"/>
      <c r="K653" s="542">
        <v>0</v>
      </c>
      <c r="L653" s="558"/>
      <c r="M653" s="558">
        <v>16336462.610000001</v>
      </c>
      <c r="N653" s="558"/>
      <c r="P653" s="558"/>
    </row>
    <row r="654" spans="1:16" s="290" customFormat="1" ht="18" x14ac:dyDescent="0.25">
      <c r="A654" s="329"/>
      <c r="B654" s="558"/>
      <c r="C654" s="272" t="s">
        <v>3415</v>
      </c>
      <c r="D654" s="558"/>
      <c r="E654" s="558">
        <v>7287928.3499999987</v>
      </c>
      <c r="F654" s="558"/>
      <c r="G654" s="542">
        <v>0</v>
      </c>
      <c r="H654" s="558"/>
      <c r="I654" s="542">
        <v>0</v>
      </c>
      <c r="J654" s="542"/>
      <c r="K654" s="542">
        <v>0</v>
      </c>
      <c r="L654" s="558"/>
      <c r="M654" s="558">
        <v>7287928.3499999987</v>
      </c>
      <c r="N654" s="558"/>
      <c r="P654" s="558"/>
    </row>
    <row r="655" spans="1:16" s="290" customFormat="1" ht="18" x14ac:dyDescent="0.25">
      <c r="A655" s="329"/>
      <c r="B655" s="558"/>
      <c r="C655" s="272" t="s">
        <v>3361</v>
      </c>
      <c r="D655" s="558"/>
      <c r="E655" s="558">
        <v>0</v>
      </c>
      <c r="F655" s="558"/>
      <c r="G655" s="542">
        <v>390347.31</v>
      </c>
      <c r="H655" s="558"/>
      <c r="I655" s="542">
        <v>0</v>
      </c>
      <c r="J655" s="542"/>
      <c r="K655" s="542">
        <v>0</v>
      </c>
      <c r="L655" s="558"/>
      <c r="M655" s="558">
        <v>390347.31</v>
      </c>
      <c r="N655" s="558"/>
      <c r="P655" s="558"/>
    </row>
    <row r="656" spans="1:16" s="290" customFormat="1" ht="18.75" thickBot="1" x14ac:dyDescent="0.3">
      <c r="A656" s="329"/>
      <c r="B656" s="413"/>
      <c r="C656" s="273"/>
      <c r="D656" s="413"/>
      <c r="E656" s="503">
        <v>340464119.09000003</v>
      </c>
      <c r="F656" s="413"/>
      <c r="G656" s="503">
        <v>1251872.1400000001</v>
      </c>
      <c r="H656" s="413"/>
      <c r="I656" s="503">
        <v>268019.84999999998</v>
      </c>
      <c r="J656" s="413"/>
      <c r="K656" s="503">
        <v>900195.25</v>
      </c>
      <c r="L656" s="413"/>
      <c r="M656" s="503">
        <v>342884206.33000004</v>
      </c>
      <c r="N656" s="413"/>
      <c r="P656" s="413"/>
    </row>
    <row r="657" spans="1:16" ht="18.75" thickTop="1" x14ac:dyDescent="0.25">
      <c r="A657" s="256"/>
      <c r="B657" s="326"/>
      <c r="C657" s="307"/>
      <c r="D657" s="326"/>
      <c r="E657" s="326"/>
      <c r="F657" s="326"/>
      <c r="G657" s="307"/>
      <c r="H657" s="307"/>
      <c r="I657" s="326"/>
      <c r="J657" s="326"/>
      <c r="K657" s="326"/>
      <c r="L657" s="326"/>
      <c r="M657" s="256"/>
      <c r="N657" s="326"/>
      <c r="P657" s="326"/>
    </row>
    <row r="658" spans="1:16" ht="18" x14ac:dyDescent="0.25">
      <c r="A658" s="329"/>
      <c r="B658" s="273"/>
      <c r="C658" s="273"/>
      <c r="D658" s="273"/>
      <c r="E658" s="617" t="s">
        <v>3292</v>
      </c>
      <c r="F658" s="617"/>
      <c r="G658" s="617"/>
      <c r="H658" s="617"/>
      <c r="I658" s="617"/>
      <c r="J658" s="617"/>
      <c r="K658" s="617"/>
      <c r="L658" s="617"/>
      <c r="M658" s="617"/>
      <c r="N658" s="364"/>
      <c r="P658" s="226"/>
    </row>
    <row r="659" spans="1:16" ht="18" x14ac:dyDescent="0.25">
      <c r="A659" s="550"/>
      <c r="B659" s="551"/>
      <c r="C659" s="418"/>
      <c r="D659" s="551"/>
      <c r="E659" s="418" t="s">
        <v>3398</v>
      </c>
      <c r="F659" s="551"/>
      <c r="G659" s="418"/>
      <c r="H659" s="551"/>
      <c r="I659" s="418"/>
      <c r="J659" s="551"/>
      <c r="K659" s="418"/>
      <c r="L659" s="551"/>
      <c r="M659" s="418"/>
      <c r="N659" s="551"/>
      <c r="P659" s="551"/>
    </row>
    <row r="660" spans="1:16" ht="18" x14ac:dyDescent="0.25">
      <c r="A660" s="550"/>
      <c r="B660" s="551"/>
      <c r="C660" s="418"/>
      <c r="D660" s="551"/>
      <c r="E660" s="418" t="s">
        <v>3399</v>
      </c>
      <c r="F660" s="551"/>
      <c r="G660" s="418" t="s">
        <v>3400</v>
      </c>
      <c r="H660" s="551"/>
      <c r="I660" s="418" t="s">
        <v>3401</v>
      </c>
      <c r="J660" s="551"/>
      <c r="K660" s="418" t="s">
        <v>3402</v>
      </c>
      <c r="L660" s="551"/>
      <c r="M660" s="418"/>
      <c r="N660" s="551"/>
      <c r="P660" s="551"/>
    </row>
    <row r="661" spans="1:16" ht="25.9" customHeight="1" x14ac:dyDescent="0.25">
      <c r="A661" s="354" t="s">
        <v>3300</v>
      </c>
      <c r="B661" s="551"/>
      <c r="C661" s="495" t="s">
        <v>3347</v>
      </c>
      <c r="D661" s="551"/>
      <c r="E661" s="515" t="s">
        <v>3403</v>
      </c>
      <c r="F661" s="551"/>
      <c r="G661" s="515" t="s">
        <v>3403</v>
      </c>
      <c r="H661" s="551"/>
      <c r="I661" s="515" t="s">
        <v>3403</v>
      </c>
      <c r="J661" s="551"/>
      <c r="K661" s="515" t="s">
        <v>3403</v>
      </c>
      <c r="L661" s="551"/>
      <c r="M661" s="515" t="s">
        <v>141</v>
      </c>
      <c r="N661" s="551"/>
      <c r="P661" s="551"/>
    </row>
    <row r="662" spans="1:16" ht="18" x14ac:dyDescent="0.25">
      <c r="A662" s="329" t="s">
        <v>3312</v>
      </c>
      <c r="B662" s="542"/>
      <c r="C662" s="272" t="s">
        <v>3348</v>
      </c>
      <c r="D662" s="542"/>
      <c r="E662" s="556">
        <v>2083854.86</v>
      </c>
      <c r="F662" s="556"/>
      <c r="G662" s="552">
        <v>0</v>
      </c>
      <c r="H662" s="556"/>
      <c r="I662" s="552">
        <v>0</v>
      </c>
      <c r="J662" s="552"/>
      <c r="K662" s="552">
        <v>0</v>
      </c>
      <c r="L662" s="542"/>
      <c r="M662" s="542">
        <v>2083854.86</v>
      </c>
      <c r="N662" s="542"/>
      <c r="P662" s="542"/>
    </row>
    <row r="663" spans="1:16" ht="18" x14ac:dyDescent="0.25">
      <c r="A663" s="329"/>
      <c r="B663" s="542"/>
      <c r="C663" s="272" t="s">
        <v>3404</v>
      </c>
      <c r="D663" s="542"/>
      <c r="E663" s="556">
        <v>1343317.5700000003</v>
      </c>
      <c r="F663" s="556"/>
      <c r="G663" s="552">
        <v>0</v>
      </c>
      <c r="H663" s="556"/>
      <c r="I663" s="552">
        <v>0</v>
      </c>
      <c r="J663" s="552"/>
      <c r="K663" s="552">
        <v>0</v>
      </c>
      <c r="L663" s="542"/>
      <c r="M663" s="542">
        <v>1343317.5700000003</v>
      </c>
      <c r="N663" s="542"/>
      <c r="P663" s="542"/>
    </row>
    <row r="664" spans="1:16" ht="18" x14ac:dyDescent="0.25">
      <c r="A664" s="329"/>
      <c r="B664" s="542"/>
      <c r="C664" s="272" t="s">
        <v>3405</v>
      </c>
      <c r="D664" s="542"/>
      <c r="E664" s="556">
        <v>1818102.6799999997</v>
      </c>
      <c r="F664" s="556"/>
      <c r="G664" s="552">
        <v>0</v>
      </c>
      <c r="H664" s="556"/>
      <c r="I664" s="552">
        <v>0</v>
      </c>
      <c r="J664" s="552"/>
      <c r="K664" s="552">
        <v>0</v>
      </c>
      <c r="L664" s="542"/>
      <c r="M664" s="542">
        <v>1818102.6799999997</v>
      </c>
      <c r="N664" s="542"/>
      <c r="P664" s="542"/>
    </row>
    <row r="665" spans="1:16" ht="18" x14ac:dyDescent="0.25">
      <c r="A665" s="329"/>
      <c r="B665" s="542"/>
      <c r="C665" s="272" t="s">
        <v>3406</v>
      </c>
      <c r="D665" s="542"/>
      <c r="E665" s="556">
        <v>1850730.6</v>
      </c>
      <c r="F665" s="556"/>
      <c r="G665" s="552">
        <v>0</v>
      </c>
      <c r="H665" s="556"/>
      <c r="I665" s="552">
        <v>0</v>
      </c>
      <c r="J665" s="552"/>
      <c r="K665" s="552">
        <v>0</v>
      </c>
      <c r="L665" s="542"/>
      <c r="M665" s="542">
        <v>1850730.6</v>
      </c>
      <c r="N665" s="542"/>
      <c r="P665" s="542"/>
    </row>
    <row r="666" spans="1:16" ht="18" x14ac:dyDescent="0.25">
      <c r="A666" s="329"/>
      <c r="B666" s="542"/>
      <c r="C666" s="272" t="s">
        <v>3407</v>
      </c>
      <c r="D666" s="542"/>
      <c r="E666" s="556">
        <v>2700660.0399999996</v>
      </c>
      <c r="F666" s="556"/>
      <c r="G666" s="552">
        <v>0</v>
      </c>
      <c r="H666" s="556"/>
      <c r="I666" s="552">
        <v>0</v>
      </c>
      <c r="J666" s="552"/>
      <c r="K666" s="552">
        <v>0</v>
      </c>
      <c r="L666" s="542"/>
      <c r="M666" s="542">
        <v>2700660.0399999996</v>
      </c>
      <c r="N666" s="542"/>
      <c r="P666" s="542"/>
    </row>
    <row r="667" spans="1:16" ht="18" x14ac:dyDescent="0.25">
      <c r="A667" s="329"/>
      <c r="B667" s="542"/>
      <c r="C667" s="272" t="s">
        <v>3408</v>
      </c>
      <c r="D667" s="542"/>
      <c r="E667" s="556">
        <v>2434261.09</v>
      </c>
      <c r="F667" s="556"/>
      <c r="G667" s="552">
        <v>0</v>
      </c>
      <c r="H667" s="556"/>
      <c r="I667" s="552">
        <v>0</v>
      </c>
      <c r="J667" s="552"/>
      <c r="K667" s="552">
        <v>0</v>
      </c>
      <c r="L667" s="542"/>
      <c r="M667" s="542">
        <v>2434261.09</v>
      </c>
      <c r="N667" s="542"/>
      <c r="P667" s="542"/>
    </row>
    <row r="668" spans="1:16" ht="18" x14ac:dyDescent="0.25">
      <c r="A668" s="329"/>
      <c r="B668" s="542"/>
      <c r="C668" s="272" t="s">
        <v>3409</v>
      </c>
      <c r="D668" s="542"/>
      <c r="E668" s="556">
        <v>4924215.2699999996</v>
      </c>
      <c r="F668" s="556"/>
      <c r="G668" s="552">
        <v>0</v>
      </c>
      <c r="H668" s="556"/>
      <c r="I668" s="552">
        <v>0</v>
      </c>
      <c r="J668" s="552"/>
      <c r="K668" s="552">
        <v>0</v>
      </c>
      <c r="L668" s="542"/>
      <c r="M668" s="542">
        <v>4924215.2699999996</v>
      </c>
      <c r="N668" s="542"/>
      <c r="O668" s="498"/>
      <c r="P668" s="542"/>
    </row>
    <row r="669" spans="1:16" ht="18" x14ac:dyDescent="0.25">
      <c r="A669" s="329"/>
      <c r="B669" s="542"/>
      <c r="C669" s="272" t="s">
        <v>3410</v>
      </c>
      <c r="D669" s="542"/>
      <c r="E669" s="556">
        <v>7260430.6600000001</v>
      </c>
      <c r="F669" s="556"/>
      <c r="G669" s="552">
        <v>0</v>
      </c>
      <c r="H669" s="556"/>
      <c r="I669" s="552">
        <v>0</v>
      </c>
      <c r="J669" s="552"/>
      <c r="K669" s="552">
        <v>0</v>
      </c>
      <c r="L669" s="542"/>
      <c r="M669" s="542">
        <v>7260430.6600000001</v>
      </c>
      <c r="N669" s="542"/>
      <c r="P669" s="542"/>
    </row>
    <row r="670" spans="1:16" ht="18" x14ac:dyDescent="0.25">
      <c r="A670" s="329"/>
      <c r="B670" s="542"/>
      <c r="C670" s="272" t="s">
        <v>3411</v>
      </c>
      <c r="D670" s="542"/>
      <c r="E670" s="556">
        <v>2269358.9299999997</v>
      </c>
      <c r="F670" s="556"/>
      <c r="G670" s="552">
        <v>0</v>
      </c>
      <c r="H670" s="556"/>
      <c r="I670" s="552">
        <v>0</v>
      </c>
      <c r="J670" s="552"/>
      <c r="K670" s="552">
        <v>0</v>
      </c>
      <c r="L670" s="542"/>
      <c r="M670" s="542">
        <v>2269358.9299999997</v>
      </c>
      <c r="N670" s="542"/>
      <c r="P670" s="542"/>
    </row>
    <row r="671" spans="1:16" ht="18" x14ac:dyDescent="0.25">
      <c r="A671" s="329"/>
      <c r="B671" s="542"/>
      <c r="C671" s="272" t="s">
        <v>3412</v>
      </c>
      <c r="D671" s="542"/>
      <c r="E671" s="556">
        <v>2099490.7999999998</v>
      </c>
      <c r="F671" s="556"/>
      <c r="G671" s="552">
        <v>0</v>
      </c>
      <c r="H671" s="556"/>
      <c r="I671" s="552">
        <v>0</v>
      </c>
      <c r="J671" s="552"/>
      <c r="K671" s="552">
        <v>0</v>
      </c>
      <c r="L671" s="542"/>
      <c r="M671" s="542">
        <v>2099490.7999999998</v>
      </c>
      <c r="N671" s="542"/>
      <c r="P671" s="542"/>
    </row>
    <row r="672" spans="1:16" ht="18" x14ac:dyDescent="0.25">
      <c r="A672" s="329"/>
      <c r="B672" s="542"/>
      <c r="C672" s="272" t="s">
        <v>3413</v>
      </c>
      <c r="D672" s="542"/>
      <c r="E672" s="556">
        <v>3685324.73</v>
      </c>
      <c r="F672" s="556"/>
      <c r="G672" s="552">
        <v>0</v>
      </c>
      <c r="H672" s="556"/>
      <c r="I672" s="552">
        <v>0</v>
      </c>
      <c r="J672" s="552"/>
      <c r="K672" s="552">
        <v>0</v>
      </c>
      <c r="L672" s="542"/>
      <c r="M672" s="542">
        <v>3685324.73</v>
      </c>
      <c r="N672" s="542"/>
      <c r="P672" s="542"/>
    </row>
    <row r="673" spans="1:17" ht="18" x14ac:dyDescent="0.25">
      <c r="A673" s="329"/>
      <c r="B673" s="542"/>
      <c r="C673" s="272" t="s">
        <v>3414</v>
      </c>
      <c r="D673" s="542"/>
      <c r="E673" s="556">
        <v>4418734.0699999994</v>
      </c>
      <c r="F673" s="556"/>
      <c r="G673" s="552">
        <v>0</v>
      </c>
      <c r="H673" s="556"/>
      <c r="I673" s="552">
        <v>0</v>
      </c>
      <c r="J673" s="552"/>
      <c r="K673" s="552">
        <v>0</v>
      </c>
      <c r="L673" s="542"/>
      <c r="M673" s="542">
        <v>4418734.0699999994</v>
      </c>
      <c r="N673" s="542"/>
      <c r="P673" s="542"/>
    </row>
    <row r="674" spans="1:17" ht="18" x14ac:dyDescent="0.25">
      <c r="A674" s="329"/>
      <c r="B674" s="542"/>
      <c r="C674" s="272" t="s">
        <v>3415</v>
      </c>
      <c r="D674" s="542"/>
      <c r="E674" s="556">
        <v>2162351.85</v>
      </c>
      <c r="F674" s="556"/>
      <c r="G674" s="552">
        <v>0</v>
      </c>
      <c r="H674" s="556"/>
      <c r="I674" s="552">
        <v>0</v>
      </c>
      <c r="J674" s="552"/>
      <c r="K674" s="552">
        <v>0</v>
      </c>
      <c r="L674" s="542"/>
      <c r="M674" s="542">
        <v>2162351.85</v>
      </c>
      <c r="N674" s="542"/>
      <c r="P674" s="542"/>
    </row>
    <row r="675" spans="1:17" s="290" customFormat="1" ht="18" x14ac:dyDescent="0.25">
      <c r="A675" s="329"/>
      <c r="B675" s="542"/>
      <c r="C675" s="272" t="s">
        <v>3361</v>
      </c>
      <c r="D675" s="542"/>
      <c r="E675" s="558">
        <v>828526.5</v>
      </c>
      <c r="F675" s="558"/>
      <c r="G675" s="542">
        <v>0</v>
      </c>
      <c r="H675" s="558"/>
      <c r="I675" s="542">
        <v>0</v>
      </c>
      <c r="J675" s="542"/>
      <c r="K675" s="542">
        <v>0</v>
      </c>
      <c r="L675" s="542"/>
      <c r="M675" s="542">
        <v>828526.5</v>
      </c>
      <c r="N675" s="542"/>
      <c r="P675" s="542"/>
    </row>
    <row r="676" spans="1:17" s="290" customFormat="1" ht="18.75" thickBot="1" x14ac:dyDescent="0.3">
      <c r="A676" s="329"/>
      <c r="B676" s="542"/>
      <c r="C676" s="273"/>
      <c r="D676" s="542"/>
      <c r="E676" s="543">
        <v>39879359.649999999</v>
      </c>
      <c r="F676" s="542"/>
      <c r="G676" s="543">
        <v>0</v>
      </c>
      <c r="H676" s="542"/>
      <c r="I676" s="543">
        <v>0</v>
      </c>
      <c r="J676" s="542"/>
      <c r="K676" s="543">
        <v>0</v>
      </c>
      <c r="L676" s="542"/>
      <c r="M676" s="543">
        <v>39879359.649999999</v>
      </c>
      <c r="N676" s="542"/>
      <c r="O676" s="400"/>
      <c r="P676" s="542"/>
    </row>
    <row r="677" spans="1:17" s="290" customFormat="1" ht="18.75" thickTop="1" x14ac:dyDescent="0.25">
      <c r="E677" s="400"/>
      <c r="G677" s="400"/>
      <c r="I677" s="400"/>
      <c r="K677" s="400"/>
      <c r="M677" s="500"/>
      <c r="N677" s="328"/>
      <c r="P677" s="328"/>
    </row>
    <row r="678" spans="1:17" ht="18" x14ac:dyDescent="0.25">
      <c r="A678" s="611" t="s">
        <v>3362</v>
      </c>
      <c r="B678" s="611"/>
      <c r="C678" s="611"/>
      <c r="D678" s="611"/>
      <c r="E678" s="611"/>
      <c r="F678" s="611"/>
      <c r="G678" s="611"/>
      <c r="H678" s="611"/>
      <c r="I678" s="611"/>
      <c r="J678" s="611"/>
      <c r="K678" s="611"/>
      <c r="L678" s="611"/>
      <c r="M678" s="611"/>
      <c r="N678" s="326"/>
      <c r="P678" s="326"/>
    </row>
    <row r="679" spans="1:17" ht="18" x14ac:dyDescent="0.25">
      <c r="A679" s="560"/>
      <c r="B679" s="560"/>
      <c r="C679" s="560"/>
      <c r="D679" s="560"/>
      <c r="E679" s="560"/>
      <c r="F679" s="560"/>
      <c r="G679" s="560"/>
      <c r="H679" s="560"/>
      <c r="I679" s="560"/>
      <c r="J679" s="560"/>
      <c r="K679" s="560"/>
      <c r="L679" s="560"/>
      <c r="M679" s="560"/>
      <c r="N679" s="326"/>
      <c r="P679" s="326"/>
    </row>
    <row r="680" spans="1:17" ht="21" x14ac:dyDescent="0.25">
      <c r="A680" s="492" t="s">
        <v>3418</v>
      </c>
      <c r="B680" s="475"/>
      <c r="C680" s="424"/>
      <c r="D680" s="475"/>
      <c r="E680" s="475"/>
      <c r="F680" s="475"/>
      <c r="G680" s="493"/>
      <c r="H680" s="493"/>
      <c r="I680" s="475"/>
      <c r="J680" s="475"/>
      <c r="K680" s="475"/>
      <c r="L680" s="475"/>
      <c r="M680" s="390"/>
      <c r="N680" s="475"/>
      <c r="O680" s="390"/>
      <c r="P680" s="475"/>
      <c r="Q680" s="390"/>
    </row>
    <row r="681" spans="1:17" ht="18" x14ac:dyDescent="0.25">
      <c r="A681" s="256"/>
      <c r="B681" s="326"/>
      <c r="C681" s="307"/>
      <c r="D681" s="326"/>
      <c r="E681" s="326"/>
      <c r="F681" s="326"/>
      <c r="G681" s="307"/>
      <c r="H681" s="307"/>
      <c r="I681" s="326"/>
      <c r="J681" s="326"/>
      <c r="K681" s="326"/>
      <c r="L681" s="326"/>
      <c r="M681" s="256"/>
      <c r="N681" s="326"/>
      <c r="O681" s="368"/>
      <c r="P681" s="326"/>
      <c r="Q681" s="368"/>
    </row>
    <row r="682" spans="1:17" ht="18" x14ac:dyDescent="0.25">
      <c r="A682" s="256"/>
      <c r="B682" s="307"/>
      <c r="C682" s="618" t="s">
        <v>3419</v>
      </c>
      <c r="D682" s="618"/>
      <c r="E682" s="618"/>
      <c r="F682" s="618"/>
      <c r="G682" s="618"/>
      <c r="H682" s="618"/>
      <c r="I682" s="618"/>
      <c r="J682" s="618"/>
      <c r="K682" s="618"/>
      <c r="L682" s="618"/>
      <c r="M682" s="618"/>
      <c r="N682" s="618"/>
      <c r="O682" s="618"/>
      <c r="P682" s="618"/>
      <c r="Q682" s="618"/>
    </row>
    <row r="683" spans="1:17" ht="18" x14ac:dyDescent="0.25">
      <c r="A683" s="550"/>
      <c r="B683" s="551"/>
      <c r="C683" s="494"/>
      <c r="D683" s="551"/>
      <c r="E683" s="494"/>
      <c r="F683" s="551"/>
      <c r="G683" s="494"/>
      <c r="H683" s="551"/>
      <c r="I683" s="494"/>
      <c r="J683" s="551"/>
      <c r="K683" s="494"/>
      <c r="L683" s="551"/>
      <c r="M683" s="494"/>
      <c r="N683" s="551"/>
      <c r="O683" s="368"/>
      <c r="P683" s="551"/>
      <c r="Q683" s="494"/>
    </row>
    <row r="684" spans="1:17" ht="18" x14ac:dyDescent="0.25">
      <c r="A684" s="536" t="s">
        <v>3347</v>
      </c>
      <c r="B684" s="551"/>
      <c r="C684" s="495" t="s">
        <v>3315</v>
      </c>
      <c r="D684" s="551"/>
      <c r="E684" s="495" t="s">
        <v>3420</v>
      </c>
      <c r="F684" s="551"/>
      <c r="G684" s="495" t="s">
        <v>3317</v>
      </c>
      <c r="H684" s="551"/>
      <c r="I684" s="495" t="s">
        <v>3318</v>
      </c>
      <c r="J684" s="551"/>
      <c r="K684" s="495" t="s">
        <v>3319</v>
      </c>
      <c r="L684" s="551"/>
      <c r="M684" s="495" t="s">
        <v>3320</v>
      </c>
      <c r="N684" s="551"/>
      <c r="O684" s="460" t="s">
        <v>3421</v>
      </c>
      <c r="P684" s="551"/>
      <c r="Q684" s="495" t="s">
        <v>141</v>
      </c>
    </row>
    <row r="685" spans="1:17" ht="18" x14ac:dyDescent="0.25">
      <c r="A685" s="260" t="s">
        <v>3348</v>
      </c>
      <c r="B685" s="552"/>
      <c r="C685" s="552">
        <v>18530089.630000003</v>
      </c>
      <c r="D685" s="552"/>
      <c r="E685" s="552">
        <v>21270448.089999992</v>
      </c>
      <c r="F685" s="552"/>
      <c r="G685" s="552">
        <v>31587895.98</v>
      </c>
      <c r="H685" s="552"/>
      <c r="I685" s="552">
        <v>88921916.810000032</v>
      </c>
      <c r="J685" s="552"/>
      <c r="K685" s="552">
        <v>212299073.15000007</v>
      </c>
      <c r="L685" s="552"/>
      <c r="M685" s="552">
        <v>299919228.4000001</v>
      </c>
      <c r="N685" s="552"/>
      <c r="O685" s="552">
        <v>1750442392.6799939</v>
      </c>
      <c r="P685" s="552"/>
      <c r="Q685" s="552">
        <v>2422971044.739994</v>
      </c>
    </row>
    <row r="686" spans="1:17" ht="18" x14ac:dyDescent="0.25">
      <c r="A686" s="260" t="s">
        <v>3404</v>
      </c>
      <c r="B686" s="552"/>
      <c r="C686" s="552">
        <v>10690452.580000002</v>
      </c>
      <c r="D686" s="552"/>
      <c r="E686" s="552">
        <v>23310706.340000007</v>
      </c>
      <c r="F686" s="552"/>
      <c r="G686" s="552">
        <v>45882950.310000002</v>
      </c>
      <c r="H686" s="552"/>
      <c r="I686" s="552">
        <v>98586348.959999934</v>
      </c>
      <c r="J686" s="552"/>
      <c r="K686" s="552">
        <v>213955827.40999991</v>
      </c>
      <c r="L686" s="552"/>
      <c r="M686" s="552">
        <v>296535557.47000015</v>
      </c>
      <c r="N686" s="552"/>
      <c r="O686" s="552">
        <v>1501505707.2099941</v>
      </c>
      <c r="P686" s="552"/>
      <c r="Q686" s="552">
        <v>2190467550.279994</v>
      </c>
    </row>
    <row r="687" spans="1:17" ht="18" x14ac:dyDescent="0.25">
      <c r="A687" s="260" t="s">
        <v>3405</v>
      </c>
      <c r="B687" s="552"/>
      <c r="C687" s="552">
        <v>9403487.0200000014</v>
      </c>
      <c r="D687" s="552"/>
      <c r="E687" s="552">
        <v>32402150.079999998</v>
      </c>
      <c r="F687" s="552"/>
      <c r="G687" s="552">
        <v>49634954.460000008</v>
      </c>
      <c r="H687" s="552"/>
      <c r="I687" s="552">
        <v>124230855.11999997</v>
      </c>
      <c r="J687" s="552"/>
      <c r="K687" s="552">
        <v>268208208.18999967</v>
      </c>
      <c r="L687" s="552"/>
      <c r="M687" s="552">
        <v>358285291.8999998</v>
      </c>
      <c r="N687" s="552"/>
      <c r="O687" s="552">
        <v>1786606302.5799983</v>
      </c>
      <c r="P687" s="552"/>
      <c r="Q687" s="552">
        <v>2628771249.3499975</v>
      </c>
    </row>
    <row r="688" spans="1:17" ht="18" x14ac:dyDescent="0.25">
      <c r="A688" s="260" t="s">
        <v>3406</v>
      </c>
      <c r="B688" s="552"/>
      <c r="C688" s="552">
        <v>11135171.379999999</v>
      </c>
      <c r="D688" s="552"/>
      <c r="E688" s="552">
        <v>29432567.920000002</v>
      </c>
      <c r="F688" s="552"/>
      <c r="G688" s="552">
        <v>55548553.639999986</v>
      </c>
      <c r="H688" s="552"/>
      <c r="I688" s="552">
        <v>146915307.57000008</v>
      </c>
      <c r="J688" s="552"/>
      <c r="K688" s="552">
        <v>272482365.67000002</v>
      </c>
      <c r="L688" s="552"/>
      <c r="M688" s="552">
        <v>434186694.33000058</v>
      </c>
      <c r="N688" s="552"/>
      <c r="O688" s="552">
        <v>1932625131.6900041</v>
      </c>
      <c r="P688" s="552"/>
      <c r="Q688" s="552">
        <v>2882325792.2000046</v>
      </c>
    </row>
    <row r="689" spans="1:17" ht="18" x14ac:dyDescent="0.25">
      <c r="A689" s="260" t="s">
        <v>3407</v>
      </c>
      <c r="B689" s="552"/>
      <c r="C689" s="552">
        <v>27323392.199999999</v>
      </c>
      <c r="D689" s="552"/>
      <c r="E689" s="552">
        <v>35316124.870000005</v>
      </c>
      <c r="F689" s="552"/>
      <c r="G689" s="552">
        <v>74919532.279999986</v>
      </c>
      <c r="H689" s="552"/>
      <c r="I689" s="552">
        <v>172495826.83999991</v>
      </c>
      <c r="J689" s="552"/>
      <c r="K689" s="552">
        <v>308474357.48000014</v>
      </c>
      <c r="L689" s="552"/>
      <c r="M689" s="552">
        <v>493535761.88000059</v>
      </c>
      <c r="N689" s="552"/>
      <c r="O689" s="552">
        <v>2038831679.0500002</v>
      </c>
      <c r="P689" s="552"/>
      <c r="Q689" s="552">
        <v>3150896674.6000009</v>
      </c>
    </row>
    <row r="690" spans="1:17" ht="18" x14ac:dyDescent="0.25">
      <c r="A690" s="260" t="s">
        <v>3408</v>
      </c>
      <c r="B690" s="552"/>
      <c r="C690" s="552">
        <v>35490832.960000008</v>
      </c>
      <c r="D690" s="552"/>
      <c r="E690" s="552">
        <v>37106261.210000008</v>
      </c>
      <c r="F690" s="552"/>
      <c r="G690" s="552">
        <v>73983016.890000015</v>
      </c>
      <c r="H690" s="552"/>
      <c r="I690" s="552">
        <v>229269808.22000012</v>
      </c>
      <c r="J690" s="552"/>
      <c r="K690" s="552">
        <v>400358743.52000022</v>
      </c>
      <c r="L690" s="552"/>
      <c r="M690" s="552">
        <v>589455313.24000037</v>
      </c>
      <c r="N690" s="552"/>
      <c r="O690" s="552">
        <v>2315891772.8200011</v>
      </c>
      <c r="P690" s="552"/>
      <c r="Q690" s="552">
        <v>3681555748.860002</v>
      </c>
    </row>
    <row r="691" spans="1:17" ht="18" x14ac:dyDescent="0.25">
      <c r="A691" s="260" t="s">
        <v>3409</v>
      </c>
      <c r="B691" s="552"/>
      <c r="C691" s="552">
        <v>61509392.69000002</v>
      </c>
      <c r="D691" s="552"/>
      <c r="E691" s="552">
        <v>44819354.210000008</v>
      </c>
      <c r="F691" s="552"/>
      <c r="G691" s="552">
        <v>95061524.289999962</v>
      </c>
      <c r="H691" s="552"/>
      <c r="I691" s="552">
        <v>262732740.62000012</v>
      </c>
      <c r="J691" s="552"/>
      <c r="K691" s="552">
        <v>473222945.82000011</v>
      </c>
      <c r="L691" s="552"/>
      <c r="M691" s="552">
        <v>673793051.62999892</v>
      </c>
      <c r="N691" s="552"/>
      <c r="O691" s="552">
        <v>2678798406.0200124</v>
      </c>
      <c r="P691" s="552"/>
      <c r="Q691" s="552">
        <v>4289937415.2800117</v>
      </c>
    </row>
    <row r="692" spans="1:17" ht="18" x14ac:dyDescent="0.25">
      <c r="A692" s="260" t="s">
        <v>3410</v>
      </c>
      <c r="B692" s="552"/>
      <c r="C692" s="552">
        <v>69795838.239999995</v>
      </c>
      <c r="D692" s="552"/>
      <c r="E692" s="552">
        <v>62818675.010000005</v>
      </c>
      <c r="F692" s="552"/>
      <c r="G692" s="552">
        <v>102709100.94999993</v>
      </c>
      <c r="H692" s="552"/>
      <c r="I692" s="552">
        <v>271559758.1400001</v>
      </c>
      <c r="J692" s="552"/>
      <c r="K692" s="552">
        <v>478170538.25999999</v>
      </c>
      <c r="L692" s="552"/>
      <c r="M692" s="552">
        <v>723833037.62999964</v>
      </c>
      <c r="N692" s="552"/>
      <c r="O692" s="552">
        <v>2666236263.5300093</v>
      </c>
      <c r="P692" s="552"/>
      <c r="Q692" s="552">
        <v>4375123211.7600088</v>
      </c>
    </row>
    <row r="693" spans="1:17" ht="18" x14ac:dyDescent="0.25">
      <c r="A693" s="260" t="s">
        <v>3411</v>
      </c>
      <c r="B693" s="552"/>
      <c r="C693" s="552">
        <v>88088967.769999996</v>
      </c>
      <c r="D693" s="552"/>
      <c r="E693" s="552">
        <v>39693523.329999983</v>
      </c>
      <c r="F693" s="552"/>
      <c r="G693" s="552">
        <v>85851324.659999982</v>
      </c>
      <c r="H693" s="552"/>
      <c r="I693" s="552">
        <v>215164602.81999993</v>
      </c>
      <c r="J693" s="552"/>
      <c r="K693" s="552">
        <v>392231813.63000017</v>
      </c>
      <c r="L693" s="552"/>
      <c r="M693" s="552">
        <v>574930869.35000026</v>
      </c>
      <c r="N693" s="552"/>
      <c r="O693" s="552">
        <v>2132173431.5900028</v>
      </c>
      <c r="P693" s="552"/>
      <c r="Q693" s="552">
        <v>3528134533.1500034</v>
      </c>
    </row>
    <row r="694" spans="1:17" ht="18" x14ac:dyDescent="0.25">
      <c r="A694" s="260" t="s">
        <v>3412</v>
      </c>
      <c r="B694" s="552"/>
      <c r="C694" s="552">
        <v>75929393.619999975</v>
      </c>
      <c r="D694" s="552"/>
      <c r="E694" s="552">
        <v>35663651.530000009</v>
      </c>
      <c r="F694" s="552"/>
      <c r="G694" s="552">
        <v>66436018.310000002</v>
      </c>
      <c r="H694" s="552"/>
      <c r="I694" s="552">
        <v>159303251.34999985</v>
      </c>
      <c r="J694" s="552"/>
      <c r="K694" s="552">
        <v>283263772.14999998</v>
      </c>
      <c r="L694" s="552"/>
      <c r="M694" s="552">
        <v>430247477.09999919</v>
      </c>
      <c r="N694" s="552"/>
      <c r="O694" s="552">
        <v>1542798600.899997</v>
      </c>
      <c r="P694" s="552"/>
      <c r="Q694" s="552">
        <v>2593642164.9599962</v>
      </c>
    </row>
    <row r="695" spans="1:17" ht="18" x14ac:dyDescent="0.25">
      <c r="A695" s="260" t="s">
        <v>3413</v>
      </c>
      <c r="B695" s="552"/>
      <c r="C695" s="552">
        <v>60552055.679999992</v>
      </c>
      <c r="D695" s="552"/>
      <c r="E695" s="552">
        <v>31653813.620000001</v>
      </c>
      <c r="F695" s="552"/>
      <c r="G695" s="552">
        <v>74411112.630000025</v>
      </c>
      <c r="H695" s="552"/>
      <c r="I695" s="552">
        <v>149835467.65000001</v>
      </c>
      <c r="J695" s="552"/>
      <c r="K695" s="552">
        <v>271192273.62999982</v>
      </c>
      <c r="L695" s="552"/>
      <c r="M695" s="552">
        <v>386798935.0600003</v>
      </c>
      <c r="N695" s="552"/>
      <c r="O695" s="552">
        <v>1265194851.360002</v>
      </c>
      <c r="P695" s="552"/>
      <c r="Q695" s="552">
        <v>2239638509.630002</v>
      </c>
    </row>
    <row r="696" spans="1:17" ht="18" x14ac:dyDescent="0.25">
      <c r="A696" s="260" t="s">
        <v>3414</v>
      </c>
      <c r="B696" s="552"/>
      <c r="C696" s="552">
        <v>84245683.139999971</v>
      </c>
      <c r="D696" s="552"/>
      <c r="E696" s="552">
        <v>46677636.829999998</v>
      </c>
      <c r="F696" s="552"/>
      <c r="G696" s="552">
        <v>91791218.710000008</v>
      </c>
      <c r="H696" s="552"/>
      <c r="I696" s="552">
        <v>190772535.75</v>
      </c>
      <c r="J696" s="552"/>
      <c r="K696" s="552">
        <v>352824996.68000042</v>
      </c>
      <c r="L696" s="552"/>
      <c r="M696" s="552">
        <v>489307084.38999999</v>
      </c>
      <c r="N696" s="552"/>
      <c r="O696" s="552">
        <v>1485710748.9199994</v>
      </c>
      <c r="P696" s="552"/>
      <c r="Q696" s="552">
        <v>2741329904.4200001</v>
      </c>
    </row>
    <row r="697" spans="1:17" ht="18" x14ac:dyDescent="0.25">
      <c r="A697" s="260" t="s">
        <v>3415</v>
      </c>
      <c r="B697" s="552"/>
      <c r="C697" s="552">
        <v>50213085.900000006</v>
      </c>
      <c r="D697" s="552"/>
      <c r="E697" s="552">
        <v>18932846.5</v>
      </c>
      <c r="F697" s="552"/>
      <c r="G697" s="552">
        <v>46387085.770000018</v>
      </c>
      <c r="H697" s="552"/>
      <c r="I697" s="552">
        <v>73985211.719999984</v>
      </c>
      <c r="J697" s="552"/>
      <c r="K697" s="552">
        <v>171273197.80999988</v>
      </c>
      <c r="L697" s="552"/>
      <c r="M697" s="552">
        <v>225791183.65999997</v>
      </c>
      <c r="N697" s="552"/>
      <c r="O697" s="552">
        <v>669511752.13999987</v>
      </c>
      <c r="P697" s="552"/>
      <c r="Q697" s="552">
        <v>1256094363.4999998</v>
      </c>
    </row>
    <row r="698" spans="1:17" s="290" customFormat="1" ht="18" x14ac:dyDescent="0.25">
      <c r="A698" s="272" t="s">
        <v>3361</v>
      </c>
      <c r="B698" s="542"/>
      <c r="C698" s="542">
        <v>10149507.390000001</v>
      </c>
      <c r="D698" s="542"/>
      <c r="E698" s="542">
        <v>594656.43999999994</v>
      </c>
      <c r="F698" s="542"/>
      <c r="G698" s="542">
        <v>7259307.2199999997</v>
      </c>
      <c r="H698" s="542"/>
      <c r="I698" s="542">
        <v>7277137.1100000013</v>
      </c>
      <c r="J698" s="542"/>
      <c r="K698" s="542">
        <v>10759694.82</v>
      </c>
      <c r="L698" s="542"/>
      <c r="M698" s="542">
        <v>8743117.7399999984</v>
      </c>
      <c r="N698" s="542"/>
      <c r="O698" s="542">
        <v>26068691.200000003</v>
      </c>
      <c r="P698" s="542"/>
      <c r="Q698" s="542">
        <v>70852111.920000002</v>
      </c>
    </row>
    <row r="699" spans="1:17" s="290" customFormat="1" ht="18.75" thickBot="1" x14ac:dyDescent="0.3">
      <c r="A699" s="329"/>
      <c r="B699" s="542"/>
      <c r="C699" s="543">
        <v>613057350.19999993</v>
      </c>
      <c r="D699" s="542"/>
      <c r="E699" s="543">
        <v>459692415.98000002</v>
      </c>
      <c r="F699" s="542"/>
      <c r="G699" s="543">
        <v>901463596.09999979</v>
      </c>
      <c r="H699" s="542"/>
      <c r="I699" s="543">
        <v>2191050768.6800003</v>
      </c>
      <c r="J699" s="542"/>
      <c r="K699" s="543">
        <v>4108717808.2200003</v>
      </c>
      <c r="L699" s="542"/>
      <c r="M699" s="543">
        <v>5985362603.7799997</v>
      </c>
      <c r="N699" s="542"/>
      <c r="O699" s="543">
        <v>23792395731.690014</v>
      </c>
      <c r="P699" s="542"/>
      <c r="Q699" s="543">
        <v>38051740275</v>
      </c>
    </row>
    <row r="700" spans="1:17" s="290" customFormat="1" ht="18.75" thickTop="1" x14ac:dyDescent="0.25">
      <c r="A700" s="329"/>
      <c r="B700" s="328"/>
      <c r="C700" s="413"/>
      <c r="D700" s="413"/>
      <c r="E700" s="413"/>
      <c r="F700" s="413"/>
      <c r="G700" s="413"/>
      <c r="H700" s="413"/>
      <c r="I700" s="413"/>
      <c r="J700" s="413"/>
      <c r="K700" s="413"/>
      <c r="L700" s="413"/>
      <c r="M700" s="561"/>
      <c r="N700" s="413"/>
      <c r="O700" s="561"/>
      <c r="P700" s="328"/>
      <c r="Q700" s="561"/>
    </row>
    <row r="701" spans="1:17" x14ac:dyDescent="0.2">
      <c r="Q701" s="498"/>
    </row>
    <row r="702" spans="1:17" ht="20.25" customHeight="1" x14ac:dyDescent="0.25">
      <c r="A702" s="611" t="s">
        <v>3362</v>
      </c>
      <c r="B702" s="611"/>
      <c r="C702" s="611"/>
      <c r="D702" s="611"/>
      <c r="E702" s="611"/>
      <c r="F702" s="611"/>
      <c r="G702" s="611"/>
      <c r="H702" s="611"/>
      <c r="I702" s="611"/>
      <c r="J702" s="611"/>
      <c r="K702" s="611"/>
      <c r="L702" s="611"/>
      <c r="M702" s="611"/>
      <c r="Q702" s="562"/>
    </row>
    <row r="704" spans="1:17" ht="45.6" customHeight="1" x14ac:dyDescent="0.2">
      <c r="A704" s="619" t="s">
        <v>3422</v>
      </c>
      <c r="B704" s="619"/>
      <c r="C704" s="619"/>
      <c r="D704" s="619"/>
      <c r="E704" s="619"/>
      <c r="F704" s="619"/>
      <c r="G704" s="619"/>
      <c r="H704" s="619"/>
      <c r="I704" s="619"/>
      <c r="J704" s="619"/>
      <c r="K704" s="619"/>
      <c r="L704" s="619"/>
      <c r="M704" s="619"/>
      <c r="N704" s="619"/>
      <c r="O704" s="619"/>
      <c r="P704" s="619"/>
      <c r="Q704" s="619"/>
    </row>
    <row r="705" spans="1:17" s="563" customFormat="1" ht="32.25" customHeight="1" x14ac:dyDescent="0.35">
      <c r="A705" s="620" t="s">
        <v>3423</v>
      </c>
      <c r="B705" s="620"/>
      <c r="C705" s="620"/>
      <c r="D705" s="620"/>
      <c r="E705" s="620"/>
      <c r="F705" s="620"/>
      <c r="G705" s="620"/>
      <c r="H705" s="620"/>
      <c r="I705" s="620"/>
      <c r="J705" s="620"/>
      <c r="K705" s="620"/>
      <c r="L705" s="620"/>
      <c r="M705" s="620"/>
      <c r="N705" s="620"/>
      <c r="O705" s="620"/>
      <c r="P705" s="620"/>
      <c r="Q705" s="620"/>
    </row>
    <row r="706" spans="1:17" s="563" customFormat="1" ht="409.6" customHeight="1" x14ac:dyDescent="0.35">
      <c r="A706" s="620"/>
      <c r="B706" s="620"/>
      <c r="C706" s="620"/>
      <c r="D706" s="620"/>
      <c r="E706" s="620"/>
      <c r="F706" s="620"/>
      <c r="G706" s="620"/>
      <c r="H706" s="620"/>
      <c r="I706" s="620"/>
      <c r="J706" s="620"/>
      <c r="K706" s="620"/>
      <c r="L706" s="620"/>
      <c r="M706" s="620"/>
      <c r="N706" s="620"/>
      <c r="O706" s="620"/>
      <c r="P706" s="620"/>
      <c r="Q706" s="620"/>
    </row>
    <row r="707" spans="1:17" ht="78" customHeight="1" x14ac:dyDescent="0.2"/>
    <row r="708" spans="1:17" ht="129.75" customHeight="1" x14ac:dyDescent="0.2"/>
  </sheetData>
  <mergeCells count="71">
    <mergeCell ref="A678:M678"/>
    <mergeCell ref="C682:Q682"/>
    <mergeCell ref="A702:M702"/>
    <mergeCell ref="A704:Q704"/>
    <mergeCell ref="A705:Q706"/>
    <mergeCell ref="E658:M658"/>
    <mergeCell ref="E438:M438"/>
    <mergeCell ref="E458:M458"/>
    <mergeCell ref="E478:M478"/>
    <mergeCell ref="E498:M498"/>
    <mergeCell ref="E518:M518"/>
    <mergeCell ref="E538:M538"/>
    <mergeCell ref="E558:M558"/>
    <mergeCell ref="E578:M578"/>
    <mergeCell ref="E598:M598"/>
    <mergeCell ref="E618:M618"/>
    <mergeCell ref="E638:M638"/>
    <mergeCell ref="E418:M418"/>
    <mergeCell ref="E258:G258"/>
    <mergeCell ref="A269:M269"/>
    <mergeCell ref="A270:M270"/>
    <mergeCell ref="I283:J283"/>
    <mergeCell ref="I300:J300"/>
    <mergeCell ref="A309:M309"/>
    <mergeCell ref="A310:Q310"/>
    <mergeCell ref="I314:J314"/>
    <mergeCell ref="A326:M326"/>
    <mergeCell ref="A370:M370"/>
    <mergeCell ref="A414:M414"/>
    <mergeCell ref="E255:G255"/>
    <mergeCell ref="A174:M174"/>
    <mergeCell ref="A182:E182"/>
    <mergeCell ref="K185:K186"/>
    <mergeCell ref="K187:M187"/>
    <mergeCell ref="A197:M197"/>
    <mergeCell ref="A198:P198"/>
    <mergeCell ref="A199:M199"/>
    <mergeCell ref="A204:E204"/>
    <mergeCell ref="A214:M214"/>
    <mergeCell ref="A215:M215"/>
    <mergeCell ref="A250:M250"/>
    <mergeCell ref="A143:D145"/>
    <mergeCell ref="A155:K155"/>
    <mergeCell ref="A156:O156"/>
    <mergeCell ref="A163:M163"/>
    <mergeCell ref="A165:K165"/>
    <mergeCell ref="L165:M165"/>
    <mergeCell ref="A131:J131"/>
    <mergeCell ref="C85:E85"/>
    <mergeCell ref="A91:B91"/>
    <mergeCell ref="A92:B92"/>
    <mergeCell ref="A96:M96"/>
    <mergeCell ref="A97:O97"/>
    <mergeCell ref="A102:K102"/>
    <mergeCell ref="A118:K118"/>
    <mergeCell ref="A119:C119"/>
    <mergeCell ref="A123:D123"/>
    <mergeCell ref="A125:J125"/>
    <mergeCell ref="A128:D128"/>
    <mergeCell ref="C78:G78"/>
    <mergeCell ref="A4:Q4"/>
    <mergeCell ref="E16:F16"/>
    <mergeCell ref="B17:C17"/>
    <mergeCell ref="A40:E41"/>
    <mergeCell ref="A45:G45"/>
    <mergeCell ref="A46:E46"/>
    <mergeCell ref="A47:E47"/>
    <mergeCell ref="A70:Q70"/>
    <mergeCell ref="A71:Q71"/>
    <mergeCell ref="A72:Q72"/>
    <mergeCell ref="A76:G7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E105" sqref="E105"/>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621" t="s">
        <v>1482</v>
      </c>
      <c r="B1" s="621"/>
    </row>
    <row r="2" spans="1:13" ht="31.5" x14ac:dyDescent="0.25">
      <c r="A2" s="48" t="s">
        <v>1481</v>
      </c>
      <c r="B2" s="48"/>
      <c r="C2" s="49"/>
      <c r="D2" s="49"/>
      <c r="E2" s="49"/>
      <c r="F2" s="214" t="s">
        <v>2955</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1515</v>
      </c>
      <c r="D4" s="52"/>
      <c r="E4" s="52"/>
      <c r="F4" s="49"/>
      <c r="G4" s="49"/>
      <c r="H4" s="49"/>
      <c r="I4" s="62" t="s">
        <v>1475</v>
      </c>
      <c r="J4" s="101" t="s">
        <v>1184</v>
      </c>
      <c r="L4" s="49"/>
      <c r="M4" s="49"/>
    </row>
    <row r="5" spans="1:13" ht="15.75" thickBot="1" x14ac:dyDescent="0.3">
      <c r="H5" s="49"/>
      <c r="I5" s="211" t="s">
        <v>1186</v>
      </c>
      <c r="J5" s="51" t="s">
        <v>1187</v>
      </c>
      <c r="L5" s="49"/>
      <c r="M5" s="49"/>
    </row>
    <row r="6" spans="1:13" ht="18.75" x14ac:dyDescent="0.25">
      <c r="A6" s="55"/>
      <c r="B6" s="56" t="s">
        <v>1385</v>
      </c>
      <c r="C6" s="55"/>
      <c r="E6" s="57"/>
      <c r="F6" s="57"/>
      <c r="G6" s="57"/>
      <c r="H6" s="49"/>
      <c r="I6" s="211" t="s">
        <v>1189</v>
      </c>
      <c r="J6" s="51" t="s">
        <v>1190</v>
      </c>
      <c r="L6" s="49"/>
      <c r="M6" s="49"/>
    </row>
    <row r="7" spans="1:13" x14ac:dyDescent="0.25">
      <c r="B7" s="59" t="s">
        <v>1480</v>
      </c>
      <c r="H7" s="49"/>
      <c r="I7" s="211" t="s">
        <v>1192</v>
      </c>
      <c r="J7" s="51" t="s">
        <v>1193</v>
      </c>
      <c r="L7" s="49"/>
      <c r="M7" s="49"/>
    </row>
    <row r="8" spans="1:13" x14ac:dyDescent="0.25">
      <c r="B8" s="59" t="s">
        <v>1398</v>
      </c>
      <c r="H8" s="49"/>
      <c r="I8" s="211" t="s">
        <v>1473</v>
      </c>
      <c r="J8" s="51" t="s">
        <v>1474</v>
      </c>
      <c r="L8" s="49"/>
      <c r="M8" s="49"/>
    </row>
    <row r="9" spans="1:13" ht="15.75" thickBot="1" x14ac:dyDescent="0.3">
      <c r="B9" s="60" t="s">
        <v>1420</v>
      </c>
      <c r="H9" s="49"/>
      <c r="L9" s="49"/>
      <c r="M9" s="49"/>
    </row>
    <row r="10" spans="1:13" x14ac:dyDescent="0.25">
      <c r="B10" s="61"/>
      <c r="H10" s="49"/>
      <c r="I10" s="212" t="s">
        <v>1477</v>
      </c>
      <c r="L10" s="49"/>
      <c r="M10" s="49"/>
    </row>
    <row r="11" spans="1:13" x14ac:dyDescent="0.25">
      <c r="B11" s="61"/>
      <c r="H11" s="49"/>
      <c r="I11" s="212" t="s">
        <v>1478</v>
      </c>
      <c r="L11" s="49"/>
      <c r="M11" s="49"/>
    </row>
    <row r="12" spans="1:13" ht="37.5" x14ac:dyDescent="0.25">
      <c r="A12" s="62" t="s">
        <v>80</v>
      </c>
      <c r="B12" s="62" t="s">
        <v>1465</v>
      </c>
      <c r="C12" s="63"/>
      <c r="D12" s="63"/>
      <c r="E12" s="63"/>
      <c r="F12" s="63"/>
      <c r="G12" s="63"/>
      <c r="H12" s="49"/>
      <c r="L12" s="49"/>
      <c r="M12" s="49"/>
    </row>
    <row r="13" spans="1:13" ht="15" customHeight="1" x14ac:dyDescent="0.25">
      <c r="A13" s="70"/>
      <c r="B13" s="71" t="s">
        <v>1397</v>
      </c>
      <c r="C13" s="70" t="s">
        <v>1464</v>
      </c>
      <c r="D13" s="70" t="s">
        <v>1476</v>
      </c>
      <c r="E13" s="72"/>
      <c r="F13" s="73"/>
      <c r="G13" s="73"/>
      <c r="H13" s="49"/>
      <c r="L13" s="49"/>
      <c r="M13" s="49"/>
    </row>
    <row r="14" spans="1:13" x14ac:dyDescent="0.25">
      <c r="A14" s="51" t="s">
        <v>1386</v>
      </c>
      <c r="B14" s="68" t="s">
        <v>1375</v>
      </c>
      <c r="C14" s="573" t="s">
        <v>3115</v>
      </c>
      <c r="D14" s="573" t="s">
        <v>3450</v>
      </c>
      <c r="E14" s="57"/>
      <c r="F14" s="57"/>
      <c r="G14" s="57"/>
      <c r="H14" s="49"/>
      <c r="L14" s="49"/>
      <c r="M14" s="49"/>
    </row>
    <row r="15" spans="1:13" x14ac:dyDescent="0.25">
      <c r="A15" s="51" t="s">
        <v>1387</v>
      </c>
      <c r="B15" s="68" t="s">
        <v>387</v>
      </c>
      <c r="C15" s="573" t="s">
        <v>3115</v>
      </c>
      <c r="D15" s="573" t="s">
        <v>3450</v>
      </c>
      <c r="E15" s="57"/>
      <c r="F15" s="57"/>
      <c r="G15" s="57"/>
      <c r="H15" s="49"/>
      <c r="L15" s="49"/>
      <c r="M15" s="49"/>
    </row>
    <row r="16" spans="1:13" x14ac:dyDescent="0.25">
      <c r="A16" s="51" t="s">
        <v>1388</v>
      </c>
      <c r="B16" s="68" t="s">
        <v>1376</v>
      </c>
      <c r="C16" s="573" t="s">
        <v>1190</v>
      </c>
      <c r="E16" s="57"/>
      <c r="F16" s="57"/>
      <c r="G16" s="57"/>
      <c r="H16" s="49"/>
      <c r="L16" s="49"/>
      <c r="M16" s="49"/>
    </row>
    <row r="17" spans="1:13" x14ac:dyDescent="0.25">
      <c r="A17" s="51" t="s">
        <v>1389</v>
      </c>
      <c r="B17" s="68" t="s">
        <v>1377</v>
      </c>
      <c r="C17" s="573" t="s">
        <v>1190</v>
      </c>
      <c r="E17" s="57"/>
      <c r="F17" s="57"/>
      <c r="G17" s="57"/>
      <c r="H17" s="49"/>
      <c r="L17" s="49"/>
      <c r="M17" s="49"/>
    </row>
    <row r="18" spans="1:13" x14ac:dyDescent="0.25">
      <c r="A18" s="51" t="s">
        <v>1390</v>
      </c>
      <c r="B18" s="68" t="s">
        <v>1378</v>
      </c>
      <c r="C18" s="573" t="s">
        <v>3115</v>
      </c>
      <c r="D18" s="573" t="s">
        <v>3450</v>
      </c>
      <c r="E18" s="57"/>
      <c r="F18" s="57"/>
      <c r="G18" s="57"/>
      <c r="H18" s="49"/>
      <c r="L18" s="49"/>
      <c r="M18" s="49"/>
    </row>
    <row r="19" spans="1:13" x14ac:dyDescent="0.25">
      <c r="A19" s="51" t="s">
        <v>1391</v>
      </c>
      <c r="B19" s="68" t="s">
        <v>1379</v>
      </c>
      <c r="C19" s="573" t="s">
        <v>1190</v>
      </c>
      <c r="E19" s="57"/>
      <c r="F19" s="57"/>
      <c r="G19" s="57"/>
      <c r="H19" s="49"/>
      <c r="L19" s="49"/>
      <c r="M19" s="49"/>
    </row>
    <row r="20" spans="1:13" x14ac:dyDescent="0.25">
      <c r="A20" s="51" t="s">
        <v>1392</v>
      </c>
      <c r="B20" s="68" t="s">
        <v>1380</v>
      </c>
      <c r="C20" s="573" t="s">
        <v>3115</v>
      </c>
      <c r="D20" s="573" t="s">
        <v>3450</v>
      </c>
      <c r="E20" s="57"/>
      <c r="F20" s="57"/>
      <c r="G20" s="57"/>
      <c r="H20" s="49"/>
      <c r="L20" s="49"/>
      <c r="M20" s="49"/>
    </row>
    <row r="21" spans="1:13" x14ac:dyDescent="0.25">
      <c r="A21" s="51" t="s">
        <v>1393</v>
      </c>
      <c r="B21" s="68" t="s">
        <v>1381</v>
      </c>
      <c r="C21" s="573" t="s">
        <v>3126</v>
      </c>
      <c r="D21" s="573" t="s">
        <v>3451</v>
      </c>
      <c r="E21" s="57"/>
      <c r="F21" s="57"/>
      <c r="G21" s="57"/>
      <c r="H21" s="49"/>
      <c r="L21" s="49"/>
      <c r="M21" s="49"/>
    </row>
    <row r="22" spans="1:13" x14ac:dyDescent="0.25">
      <c r="A22" s="51" t="s">
        <v>1394</v>
      </c>
      <c r="B22" s="68" t="s">
        <v>1382</v>
      </c>
      <c r="C22" s="573" t="s">
        <v>3115</v>
      </c>
      <c r="D22" s="573" t="s">
        <v>3450</v>
      </c>
      <c r="E22" s="57"/>
      <c r="F22" s="57"/>
      <c r="G22" s="57"/>
      <c r="H22" s="49"/>
      <c r="L22" s="49"/>
      <c r="M22" s="49"/>
    </row>
    <row r="23" spans="1:13" x14ac:dyDescent="0.25">
      <c r="A23" s="51" t="s">
        <v>1395</v>
      </c>
      <c r="B23" s="68" t="s">
        <v>1461</v>
      </c>
      <c r="C23" s="573" t="s">
        <v>3122</v>
      </c>
      <c r="D23" s="573" t="s">
        <v>3452</v>
      </c>
      <c r="E23" s="57"/>
      <c r="F23" s="57"/>
      <c r="G23" s="57"/>
      <c r="H23" s="49"/>
      <c r="L23" s="49"/>
      <c r="M23" s="49"/>
    </row>
    <row r="24" spans="1:13" x14ac:dyDescent="0.25">
      <c r="A24" s="51" t="s">
        <v>1463</v>
      </c>
      <c r="B24" s="68" t="s">
        <v>1462</v>
      </c>
      <c r="C24" s="573" t="s">
        <v>3123</v>
      </c>
      <c r="D24" s="573" t="s">
        <v>3453</v>
      </c>
      <c r="E24" s="57"/>
      <c r="F24" s="57"/>
      <c r="G24" s="57"/>
      <c r="H24" s="49"/>
      <c r="L24" s="49"/>
      <c r="M24" s="49"/>
    </row>
    <row r="25" spans="1:13" ht="30" outlineLevel="1" x14ac:dyDescent="0.25">
      <c r="A25" s="51" t="s">
        <v>1396</v>
      </c>
      <c r="B25" s="66" t="s">
        <v>2576</v>
      </c>
      <c r="C25" s="573" t="s">
        <v>3427</v>
      </c>
      <c r="D25" s="573" t="s">
        <v>3454</v>
      </c>
      <c r="E25" s="57"/>
      <c r="F25" s="57"/>
      <c r="G25" s="57"/>
      <c r="H25" s="49"/>
      <c r="L25" s="49"/>
      <c r="M25" s="49"/>
    </row>
    <row r="26" spans="1:13" outlineLevel="1" x14ac:dyDescent="0.25">
      <c r="A26" s="51" t="s">
        <v>1399</v>
      </c>
      <c r="B26" s="181"/>
      <c r="C26" s="163"/>
      <c r="D26" s="163"/>
      <c r="E26" s="57"/>
      <c r="F26" s="57"/>
      <c r="G26" s="57"/>
      <c r="H26" s="49"/>
      <c r="L26" s="49"/>
      <c r="M26" s="49"/>
    </row>
    <row r="27" spans="1:13" outlineLevel="1" x14ac:dyDescent="0.25">
      <c r="A27" s="51" t="s">
        <v>1400</v>
      </c>
      <c r="B27" s="181"/>
      <c r="C27" s="163"/>
      <c r="D27" s="163"/>
      <c r="E27" s="57"/>
      <c r="F27" s="57"/>
      <c r="G27" s="57"/>
      <c r="H27" s="49"/>
      <c r="L27" s="49"/>
      <c r="M27" s="49"/>
    </row>
    <row r="28" spans="1:13" outlineLevel="1" x14ac:dyDescent="0.25">
      <c r="A28" s="51" t="s">
        <v>1401</v>
      </c>
      <c r="B28" s="181"/>
      <c r="C28" s="163"/>
      <c r="D28" s="163"/>
      <c r="E28" s="57"/>
      <c r="F28" s="57"/>
      <c r="G28" s="57"/>
      <c r="H28" s="49"/>
      <c r="L28" s="49"/>
      <c r="M28" s="49"/>
    </row>
    <row r="29" spans="1:13" outlineLevel="1" x14ac:dyDescent="0.25">
      <c r="A29" s="51" t="s">
        <v>1402</v>
      </c>
      <c r="B29" s="181"/>
      <c r="C29" s="163"/>
      <c r="D29" s="163"/>
      <c r="E29" s="57"/>
      <c r="F29" s="57"/>
      <c r="G29" s="57"/>
      <c r="H29" s="49"/>
      <c r="L29" s="49"/>
      <c r="M29" s="49"/>
    </row>
    <row r="30" spans="1:13" outlineLevel="1" x14ac:dyDescent="0.25">
      <c r="A30" s="51" t="s">
        <v>1403</v>
      </c>
      <c r="B30" s="181"/>
      <c r="C30" s="163"/>
      <c r="D30" s="163"/>
      <c r="E30" s="57"/>
      <c r="F30" s="57"/>
      <c r="G30" s="57"/>
      <c r="H30" s="49"/>
      <c r="L30" s="49"/>
      <c r="M30" s="49"/>
    </row>
    <row r="31" spans="1:13" outlineLevel="1" x14ac:dyDescent="0.25">
      <c r="A31" s="51" t="s">
        <v>1404</v>
      </c>
      <c r="B31" s="181"/>
      <c r="C31" s="163"/>
      <c r="D31" s="163"/>
      <c r="E31" s="57"/>
      <c r="F31" s="57"/>
      <c r="G31" s="57"/>
      <c r="H31" s="49"/>
      <c r="L31" s="49"/>
      <c r="M31" s="49"/>
    </row>
    <row r="32" spans="1:13" outlineLevel="1" x14ac:dyDescent="0.25">
      <c r="A32" s="51" t="s">
        <v>1405</v>
      </c>
      <c r="B32" s="181"/>
      <c r="C32" s="163"/>
      <c r="D32" s="163"/>
      <c r="E32" s="57"/>
      <c r="F32" s="57"/>
      <c r="G32" s="57"/>
      <c r="H32" s="49"/>
      <c r="L32" s="49"/>
      <c r="M32" s="49"/>
    </row>
    <row r="33" spans="1:13" ht="18.75" x14ac:dyDescent="0.25">
      <c r="A33" s="63"/>
      <c r="B33" s="62" t="s">
        <v>1398</v>
      </c>
      <c r="C33" s="63"/>
      <c r="D33" s="63"/>
      <c r="E33" s="63"/>
      <c r="F33" s="63"/>
      <c r="G33" s="63"/>
      <c r="H33" s="49"/>
      <c r="L33" s="49"/>
      <c r="M33" s="49"/>
    </row>
    <row r="34" spans="1:13" ht="15" customHeight="1" x14ac:dyDescent="0.25">
      <c r="A34" s="70"/>
      <c r="B34" s="71" t="s">
        <v>1383</v>
      </c>
      <c r="C34" s="70" t="s">
        <v>1472</v>
      </c>
      <c r="D34" s="70" t="s">
        <v>1476</v>
      </c>
      <c r="E34" s="70" t="s">
        <v>1384</v>
      </c>
      <c r="F34" s="73"/>
      <c r="G34" s="73"/>
      <c r="H34" s="49"/>
      <c r="L34" s="49"/>
      <c r="M34" s="49"/>
    </row>
    <row r="35" spans="1:13" ht="30" x14ac:dyDescent="0.25">
      <c r="A35" s="51" t="s">
        <v>1421</v>
      </c>
      <c r="B35" s="574" t="s">
        <v>3115</v>
      </c>
      <c r="C35" s="573" t="s">
        <v>3117</v>
      </c>
      <c r="D35" s="573" t="s">
        <v>3450</v>
      </c>
      <c r="E35" s="573" t="s">
        <v>3455</v>
      </c>
      <c r="F35" s="116"/>
      <c r="G35" s="116"/>
      <c r="H35" s="49"/>
      <c r="L35" s="49"/>
      <c r="M35" s="49"/>
    </row>
    <row r="36" spans="1:13" ht="30" x14ac:dyDescent="0.25">
      <c r="A36" s="51" t="s">
        <v>1422</v>
      </c>
      <c r="B36" s="574" t="s">
        <v>3115</v>
      </c>
      <c r="C36" s="573" t="s">
        <v>3117</v>
      </c>
      <c r="D36" s="573" t="s">
        <v>3450</v>
      </c>
      <c r="E36" s="573" t="s">
        <v>3456</v>
      </c>
      <c r="H36" s="49"/>
      <c r="L36" s="49"/>
      <c r="M36" s="49"/>
    </row>
    <row r="37" spans="1:13" x14ac:dyDescent="0.25">
      <c r="A37" s="51" t="s">
        <v>1423</v>
      </c>
      <c r="B37" s="68"/>
      <c r="H37" s="49"/>
      <c r="L37" s="49"/>
      <c r="M37" s="49"/>
    </row>
    <row r="38" spans="1:13" x14ac:dyDescent="0.25">
      <c r="A38" s="51" t="s">
        <v>1424</v>
      </c>
      <c r="B38" s="68"/>
      <c r="H38" s="49"/>
      <c r="L38" s="49"/>
      <c r="M38" s="49"/>
    </row>
    <row r="39" spans="1:13" x14ac:dyDescent="0.25">
      <c r="A39" s="51" t="s">
        <v>1425</v>
      </c>
      <c r="B39" s="68"/>
      <c r="H39" s="49"/>
      <c r="L39" s="49"/>
      <c r="M39" s="49"/>
    </row>
    <row r="40" spans="1:13" x14ac:dyDescent="0.25">
      <c r="A40" s="51" t="s">
        <v>1426</v>
      </c>
      <c r="B40" s="68"/>
      <c r="H40" s="49"/>
      <c r="L40" s="49"/>
      <c r="M40" s="49"/>
    </row>
    <row r="41" spans="1:13" x14ac:dyDescent="0.25">
      <c r="A41" s="51" t="s">
        <v>1427</v>
      </c>
      <c r="B41" s="68"/>
      <c r="H41" s="49"/>
      <c r="L41" s="49"/>
      <c r="M41" s="49"/>
    </row>
    <row r="42" spans="1:13" x14ac:dyDescent="0.25">
      <c r="A42" s="51" t="s">
        <v>1428</v>
      </c>
      <c r="B42" s="68"/>
      <c r="H42" s="49"/>
      <c r="L42" s="49"/>
      <c r="M42" s="49"/>
    </row>
    <row r="43" spans="1:13" x14ac:dyDescent="0.25">
      <c r="A43" s="51" t="s">
        <v>1429</v>
      </c>
      <c r="B43" s="68"/>
      <c r="H43" s="49"/>
      <c r="L43" s="49"/>
      <c r="M43" s="49"/>
    </row>
    <row r="44" spans="1:13" x14ac:dyDescent="0.25">
      <c r="A44" s="51" t="s">
        <v>1430</v>
      </c>
      <c r="B44" s="68"/>
      <c r="H44" s="49"/>
      <c r="L44" s="49"/>
      <c r="M44" s="49"/>
    </row>
    <row r="45" spans="1:13" x14ac:dyDescent="0.25">
      <c r="A45" s="51" t="s">
        <v>1431</v>
      </c>
      <c r="B45" s="68"/>
      <c r="H45" s="49"/>
      <c r="L45" s="49"/>
      <c r="M45" s="49"/>
    </row>
    <row r="46" spans="1:13" x14ac:dyDescent="0.25">
      <c r="A46" s="51" t="s">
        <v>1432</v>
      </c>
      <c r="B46" s="68"/>
      <c r="H46" s="49"/>
      <c r="L46" s="49"/>
      <c r="M46" s="49"/>
    </row>
    <row r="47" spans="1:13" x14ac:dyDescent="0.25">
      <c r="A47" s="51" t="s">
        <v>1433</v>
      </c>
      <c r="B47" s="68"/>
      <c r="H47" s="49"/>
      <c r="L47" s="49"/>
      <c r="M47" s="49"/>
    </row>
    <row r="48" spans="1:13" x14ac:dyDescent="0.25">
      <c r="A48" s="51" t="s">
        <v>1434</v>
      </c>
      <c r="B48" s="68"/>
      <c r="H48" s="49"/>
      <c r="L48" s="49"/>
      <c r="M48" s="49"/>
    </row>
    <row r="49" spans="1:13" x14ac:dyDescent="0.25">
      <c r="A49" s="51" t="s">
        <v>1435</v>
      </c>
      <c r="B49" s="68"/>
      <c r="H49" s="49"/>
      <c r="L49" s="49"/>
      <c r="M49" s="49"/>
    </row>
    <row r="50" spans="1:13" x14ac:dyDescent="0.25">
      <c r="A50" s="51" t="s">
        <v>1436</v>
      </c>
      <c r="B50" s="68"/>
      <c r="H50" s="49"/>
      <c r="L50" s="49"/>
      <c r="M50" s="49"/>
    </row>
    <row r="51" spans="1:13" x14ac:dyDescent="0.25">
      <c r="A51" s="51" t="s">
        <v>1437</v>
      </c>
      <c r="B51" s="68"/>
      <c r="H51" s="49"/>
      <c r="L51" s="49"/>
      <c r="M51" s="49"/>
    </row>
    <row r="52" spans="1:13" x14ac:dyDescent="0.25">
      <c r="A52" s="51" t="s">
        <v>1438</v>
      </c>
      <c r="B52" s="68"/>
      <c r="H52" s="49"/>
      <c r="L52" s="49"/>
      <c r="M52" s="49"/>
    </row>
    <row r="53" spans="1:13" x14ac:dyDescent="0.25">
      <c r="A53" s="51" t="s">
        <v>1439</v>
      </c>
      <c r="B53" s="68"/>
      <c r="H53" s="49"/>
      <c r="L53" s="49"/>
      <c r="M53" s="49"/>
    </row>
    <row r="54" spans="1:13" x14ac:dyDescent="0.25">
      <c r="A54" s="51" t="s">
        <v>1440</v>
      </c>
      <c r="B54" s="68"/>
      <c r="H54" s="49"/>
      <c r="L54" s="49"/>
      <c r="M54" s="49"/>
    </row>
    <row r="55" spans="1:13" x14ac:dyDescent="0.25">
      <c r="A55" s="51" t="s">
        <v>1441</v>
      </c>
      <c r="B55" s="68"/>
      <c r="H55" s="49"/>
      <c r="L55" s="49"/>
      <c r="M55" s="49"/>
    </row>
    <row r="56" spans="1:13" x14ac:dyDescent="0.25">
      <c r="A56" s="51" t="s">
        <v>1442</v>
      </c>
      <c r="B56" s="68"/>
      <c r="H56" s="49"/>
      <c r="L56" s="49"/>
      <c r="M56" s="49"/>
    </row>
    <row r="57" spans="1:13" x14ac:dyDescent="0.25">
      <c r="A57" s="51" t="s">
        <v>1443</v>
      </c>
      <c r="B57" s="68"/>
      <c r="H57" s="49"/>
      <c r="L57" s="49"/>
      <c r="M57" s="49"/>
    </row>
    <row r="58" spans="1:13" x14ac:dyDescent="0.25">
      <c r="A58" s="51" t="s">
        <v>1444</v>
      </c>
      <c r="B58" s="68"/>
      <c r="H58" s="49"/>
      <c r="L58" s="49"/>
      <c r="M58" s="49"/>
    </row>
    <row r="59" spans="1:13" x14ac:dyDescent="0.25">
      <c r="A59" s="51" t="s">
        <v>1445</v>
      </c>
      <c r="B59" s="68"/>
      <c r="H59" s="49"/>
      <c r="L59" s="49"/>
      <c r="M59" s="49"/>
    </row>
    <row r="60" spans="1:13" outlineLevel="1" x14ac:dyDescent="0.25">
      <c r="A60" s="51" t="s">
        <v>1406</v>
      </c>
      <c r="B60" s="68"/>
      <c r="E60" s="68"/>
      <c r="F60" s="68"/>
      <c r="G60" s="68"/>
      <c r="H60" s="49"/>
      <c r="L60" s="49"/>
      <c r="M60" s="49"/>
    </row>
    <row r="61" spans="1:13" outlineLevel="1" x14ac:dyDescent="0.25">
      <c r="A61" s="51" t="s">
        <v>1407</v>
      </c>
      <c r="B61" s="68"/>
      <c r="E61" s="68"/>
      <c r="F61" s="68"/>
      <c r="G61" s="68"/>
      <c r="H61" s="49"/>
      <c r="L61" s="49"/>
      <c r="M61" s="49"/>
    </row>
    <row r="62" spans="1:13" outlineLevel="1" x14ac:dyDescent="0.25">
      <c r="A62" s="51" t="s">
        <v>1408</v>
      </c>
      <c r="B62" s="68"/>
      <c r="E62" s="68"/>
      <c r="F62" s="68"/>
      <c r="G62" s="68"/>
      <c r="H62" s="49"/>
      <c r="L62" s="49"/>
      <c r="M62" s="49"/>
    </row>
    <row r="63" spans="1:13" outlineLevel="1" x14ac:dyDescent="0.25">
      <c r="A63" s="51" t="s">
        <v>1409</v>
      </c>
      <c r="B63" s="68"/>
      <c r="E63" s="68"/>
      <c r="F63" s="68"/>
      <c r="G63" s="68"/>
      <c r="H63" s="49"/>
      <c r="L63" s="49"/>
      <c r="M63" s="49"/>
    </row>
    <row r="64" spans="1:13" outlineLevel="1" x14ac:dyDescent="0.25">
      <c r="A64" s="51" t="s">
        <v>1410</v>
      </c>
      <c r="B64" s="68"/>
      <c r="E64" s="68"/>
      <c r="F64" s="68"/>
      <c r="G64" s="68"/>
      <c r="H64" s="49"/>
      <c r="L64" s="49"/>
      <c r="M64" s="49"/>
    </row>
    <row r="65" spans="1:14" outlineLevel="1" x14ac:dyDescent="0.25">
      <c r="A65" s="51" t="s">
        <v>1411</v>
      </c>
      <c r="B65" s="68"/>
      <c r="E65" s="68"/>
      <c r="F65" s="68"/>
      <c r="G65" s="68"/>
      <c r="H65" s="49"/>
      <c r="L65" s="49"/>
      <c r="M65" s="49"/>
    </row>
    <row r="66" spans="1:14" outlineLevel="1" x14ac:dyDescent="0.25">
      <c r="A66" s="51" t="s">
        <v>1412</v>
      </c>
      <c r="B66" s="68"/>
      <c r="E66" s="68"/>
      <c r="F66" s="68"/>
      <c r="G66" s="68"/>
      <c r="H66" s="49"/>
      <c r="L66" s="49"/>
      <c r="M66" s="49"/>
    </row>
    <row r="67" spans="1:14" outlineLevel="1" x14ac:dyDescent="0.25">
      <c r="A67" s="51" t="s">
        <v>1413</v>
      </c>
      <c r="B67" s="68"/>
      <c r="E67" s="68"/>
      <c r="F67" s="68"/>
      <c r="G67" s="68"/>
      <c r="H67" s="49"/>
      <c r="L67" s="49"/>
      <c r="M67" s="49"/>
    </row>
    <row r="68" spans="1:14" outlineLevel="1" x14ac:dyDescent="0.25">
      <c r="A68" s="51" t="s">
        <v>1414</v>
      </c>
      <c r="B68" s="68"/>
      <c r="E68" s="68"/>
      <c r="F68" s="68"/>
      <c r="G68" s="68"/>
      <c r="H68" s="49"/>
      <c r="L68" s="49"/>
      <c r="M68" s="49"/>
    </row>
    <row r="69" spans="1:14" outlineLevel="1" x14ac:dyDescent="0.25">
      <c r="A69" s="51" t="s">
        <v>1415</v>
      </c>
      <c r="B69" s="68"/>
      <c r="E69" s="68"/>
      <c r="F69" s="68"/>
      <c r="G69" s="68"/>
      <c r="H69" s="49"/>
      <c r="L69" s="49"/>
      <c r="M69" s="49"/>
    </row>
    <row r="70" spans="1:14" outlineLevel="1" x14ac:dyDescent="0.25">
      <c r="A70" s="51" t="s">
        <v>1416</v>
      </c>
      <c r="B70" s="68"/>
      <c r="E70" s="68"/>
      <c r="F70" s="68"/>
      <c r="G70" s="68"/>
      <c r="H70" s="49"/>
      <c r="L70" s="49"/>
      <c r="M70" s="49"/>
    </row>
    <row r="71" spans="1:14" outlineLevel="1" x14ac:dyDescent="0.25">
      <c r="A71" s="51" t="s">
        <v>1417</v>
      </c>
      <c r="B71" s="68"/>
      <c r="E71" s="68"/>
      <c r="F71" s="68"/>
      <c r="G71" s="68"/>
      <c r="H71" s="49"/>
      <c r="L71" s="49"/>
      <c r="M71" s="49"/>
    </row>
    <row r="72" spans="1:14" outlineLevel="1" x14ac:dyDescent="0.25">
      <c r="A72" s="51" t="s">
        <v>1418</v>
      </c>
      <c r="B72" s="68"/>
      <c r="E72" s="68"/>
      <c r="F72" s="68"/>
      <c r="G72" s="68"/>
      <c r="H72" s="49"/>
      <c r="L72" s="49"/>
      <c r="M72" s="49"/>
    </row>
    <row r="73" spans="1:14" ht="18.75" x14ac:dyDescent="0.25">
      <c r="A73" s="63"/>
      <c r="B73" s="62" t="s">
        <v>1420</v>
      </c>
      <c r="C73" s="63"/>
      <c r="D73" s="63"/>
      <c r="E73" s="63"/>
      <c r="F73" s="63"/>
      <c r="G73" s="63"/>
      <c r="H73" s="49"/>
    </row>
    <row r="74" spans="1:14" ht="15" customHeight="1" x14ac:dyDescent="0.25">
      <c r="A74" s="70"/>
      <c r="B74" s="71" t="s">
        <v>768</v>
      </c>
      <c r="C74" s="70" t="s">
        <v>1479</v>
      </c>
      <c r="D74" s="70"/>
      <c r="E74" s="73"/>
      <c r="F74" s="73"/>
      <c r="G74" s="73"/>
      <c r="H74" s="81"/>
      <c r="I74" s="81"/>
      <c r="J74" s="81"/>
      <c r="K74" s="81"/>
      <c r="L74" s="81"/>
      <c r="M74" s="81"/>
      <c r="N74" s="81"/>
    </row>
    <row r="75" spans="1:14" x14ac:dyDescent="0.25">
      <c r="A75" s="51" t="s">
        <v>1446</v>
      </c>
      <c r="B75" s="51" t="s">
        <v>3007</v>
      </c>
      <c r="C75" s="222">
        <f>'D. Insert Nat Trans Templ'!G263/12</f>
        <v>2.6169459311722592</v>
      </c>
      <c r="H75" s="49"/>
    </row>
    <row r="76" spans="1:14" x14ac:dyDescent="0.25">
      <c r="A76" s="51" t="s">
        <v>1447</v>
      </c>
      <c r="B76" s="51" t="s">
        <v>3008</v>
      </c>
      <c r="C76" s="222">
        <f>'D. Insert Nat Trans Templ'!G266/12</f>
        <v>1.7930540688277408</v>
      </c>
      <c r="H76" s="49"/>
    </row>
    <row r="77" spans="1:14" outlineLevel="1" x14ac:dyDescent="0.25">
      <c r="A77" s="51" t="s">
        <v>1448</v>
      </c>
      <c r="H77" s="49"/>
    </row>
    <row r="78" spans="1:14" outlineLevel="1" x14ac:dyDescent="0.25">
      <c r="A78" s="51" t="s">
        <v>1449</v>
      </c>
      <c r="H78" s="49"/>
    </row>
    <row r="79" spans="1:14" outlineLevel="1" x14ac:dyDescent="0.25">
      <c r="A79" s="51" t="s">
        <v>1450</v>
      </c>
      <c r="H79" s="49"/>
    </row>
    <row r="80" spans="1:14" outlineLevel="1" x14ac:dyDescent="0.25">
      <c r="A80" s="51" t="s">
        <v>1451</v>
      </c>
      <c r="H80" s="49"/>
    </row>
    <row r="81" spans="1:8" x14ac:dyDescent="0.25">
      <c r="A81" s="70"/>
      <c r="B81" s="71" t="s">
        <v>1452</v>
      </c>
      <c r="C81" s="70" t="s">
        <v>467</v>
      </c>
      <c r="D81" s="70" t="s">
        <v>468</v>
      </c>
      <c r="E81" s="73" t="s">
        <v>780</v>
      </c>
      <c r="F81" s="73" t="s">
        <v>965</v>
      </c>
      <c r="G81" s="73" t="s">
        <v>1471</v>
      </c>
      <c r="H81" s="49"/>
    </row>
    <row r="82" spans="1:8" x14ac:dyDescent="0.25">
      <c r="A82" s="51" t="s">
        <v>1453</v>
      </c>
      <c r="B82" s="51" t="s">
        <v>1536</v>
      </c>
      <c r="C82" s="575">
        <f>'D. Insert Nat Trans Templ'!M275/100</f>
        <v>0.99541056559522445</v>
      </c>
      <c r="D82" s="573" t="s">
        <v>1187</v>
      </c>
      <c r="E82" s="573" t="s">
        <v>1187</v>
      </c>
      <c r="F82" s="573" t="s">
        <v>1187</v>
      </c>
      <c r="G82" s="577">
        <f>+C82</f>
        <v>0.99541056559522445</v>
      </c>
      <c r="H82" s="49"/>
    </row>
    <row r="83" spans="1:8" x14ac:dyDescent="0.25">
      <c r="A83" s="51" t="s">
        <v>1454</v>
      </c>
      <c r="B83" s="51" t="s">
        <v>1468</v>
      </c>
      <c r="C83" s="576">
        <f>'D. Insert Nat Trans Templ'!M276/100</f>
        <v>1.9567124294947906E-3</v>
      </c>
      <c r="D83" s="573" t="s">
        <v>1187</v>
      </c>
      <c r="E83" s="573" t="s">
        <v>1187</v>
      </c>
      <c r="F83" s="573" t="s">
        <v>1187</v>
      </c>
      <c r="G83" s="578">
        <f t="shared" ref="G83:G86" si="0">+C83</f>
        <v>1.9567124294947906E-3</v>
      </c>
      <c r="H83" s="49"/>
    </row>
    <row r="84" spans="1:8" x14ac:dyDescent="0.25">
      <c r="A84" s="51" t="s">
        <v>1455</v>
      </c>
      <c r="B84" s="51" t="s">
        <v>1466</v>
      </c>
      <c r="C84" s="576">
        <f>'D. Insert Nat Trans Templ'!M277/100</f>
        <v>9.5986231131711393E-4</v>
      </c>
      <c r="D84" s="573" t="s">
        <v>1187</v>
      </c>
      <c r="E84" s="573" t="s">
        <v>1187</v>
      </c>
      <c r="F84" s="573" t="s">
        <v>1187</v>
      </c>
      <c r="G84" s="578">
        <f t="shared" si="0"/>
        <v>9.5986231131711393E-4</v>
      </c>
      <c r="H84" s="49"/>
    </row>
    <row r="85" spans="1:8" x14ac:dyDescent="0.25">
      <c r="A85" s="51" t="s">
        <v>1456</v>
      </c>
      <c r="B85" s="51" t="s">
        <v>1467</v>
      </c>
      <c r="C85" s="576">
        <v>7.3195885362170869E-4</v>
      </c>
      <c r="D85" s="573" t="s">
        <v>1187</v>
      </c>
      <c r="E85" s="573" t="s">
        <v>1187</v>
      </c>
      <c r="F85" s="573" t="s">
        <v>1187</v>
      </c>
      <c r="G85" s="578">
        <f t="shared" si="0"/>
        <v>7.3195885362170869E-4</v>
      </c>
      <c r="H85" s="49"/>
    </row>
    <row r="86" spans="1:8" x14ac:dyDescent="0.25">
      <c r="A86" s="51" t="s">
        <v>1470</v>
      </c>
      <c r="B86" s="51" t="s">
        <v>1469</v>
      </c>
      <c r="C86" s="576">
        <v>9.4090080115264872E-4</v>
      </c>
      <c r="D86" s="573" t="s">
        <v>1187</v>
      </c>
      <c r="E86" s="573" t="s">
        <v>1187</v>
      </c>
      <c r="F86" s="573" t="s">
        <v>1187</v>
      </c>
      <c r="G86" s="578">
        <f t="shared" si="0"/>
        <v>9.4090080115264872E-4</v>
      </c>
      <c r="H86" s="49"/>
    </row>
    <row r="87" spans="1:8" outlineLevel="1" x14ac:dyDescent="0.25">
      <c r="A87" s="51" t="s">
        <v>1457</v>
      </c>
      <c r="H87" s="49"/>
    </row>
    <row r="88" spans="1:8" outlineLevel="1" x14ac:dyDescent="0.25">
      <c r="A88" s="51" t="s">
        <v>1458</v>
      </c>
      <c r="H88" s="49"/>
    </row>
    <row r="89" spans="1:8" outlineLevel="1" x14ac:dyDescent="0.25">
      <c r="A89" s="51" t="s">
        <v>1459</v>
      </c>
      <c r="H89" s="49"/>
    </row>
    <row r="90" spans="1:8" outlineLevel="1" x14ac:dyDescent="0.25">
      <c r="A90" s="51" t="s">
        <v>1460</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heetViews>
  <sheetFormatPr defaultRowHeight="15" x14ac:dyDescent="0.25"/>
  <cols>
    <col min="1" max="1" width="14.85546875" customWidth="1"/>
    <col min="2" max="2" width="64.85546875" customWidth="1"/>
    <col min="3" max="7" width="41" customWidth="1"/>
  </cols>
  <sheetData>
    <row r="1" spans="1:7" ht="31.5" x14ac:dyDescent="0.25">
      <c r="A1" s="48" t="s">
        <v>2718</v>
      </c>
      <c r="B1" s="48"/>
      <c r="C1" s="49"/>
      <c r="D1" s="49"/>
      <c r="E1" s="49"/>
      <c r="F1" s="214" t="s">
        <v>2955</v>
      </c>
      <c r="G1" s="83"/>
    </row>
    <row r="2" spans="1:7" ht="15.75" thickBot="1" x14ac:dyDescent="0.3">
      <c r="A2" s="49"/>
      <c r="B2" s="50"/>
      <c r="C2" s="50"/>
      <c r="D2" s="49"/>
      <c r="E2" s="49"/>
      <c r="F2" s="49"/>
      <c r="G2" s="49"/>
    </row>
    <row r="3" spans="1:7" ht="19.5" thickBot="1" x14ac:dyDescent="0.3">
      <c r="A3" s="52"/>
      <c r="B3" s="53" t="s">
        <v>71</v>
      </c>
      <c r="C3" s="195" t="s">
        <v>72</v>
      </c>
      <c r="D3" s="52"/>
      <c r="E3" s="52"/>
      <c r="F3" s="49"/>
      <c r="G3" s="49"/>
    </row>
    <row r="4" spans="1:7" x14ac:dyDescent="0.25">
      <c r="A4" s="51"/>
      <c r="B4" s="51"/>
      <c r="C4" s="51"/>
      <c r="D4" s="51"/>
      <c r="E4" s="51"/>
      <c r="F4" s="51"/>
      <c r="G4" s="51"/>
    </row>
    <row r="5" spans="1:7" ht="18.75" x14ac:dyDescent="0.25">
      <c r="A5" s="55"/>
      <c r="B5" s="623" t="s">
        <v>2179</v>
      </c>
      <c r="C5" s="624"/>
      <c r="D5" s="51"/>
      <c r="E5" s="57"/>
      <c r="F5" s="57"/>
      <c r="G5" s="57"/>
    </row>
    <row r="6" spans="1:7" x14ac:dyDescent="0.25">
      <c r="A6" s="160"/>
      <c r="B6" s="625" t="s">
        <v>1608</v>
      </c>
      <c r="C6" s="625"/>
      <c r="D6" s="158"/>
      <c r="E6" s="51"/>
      <c r="F6" s="51"/>
      <c r="G6" s="51"/>
    </row>
    <row r="7" spans="1:7" x14ac:dyDescent="0.25">
      <c r="A7" s="51"/>
      <c r="B7" s="626" t="s">
        <v>1609</v>
      </c>
      <c r="C7" s="627"/>
      <c r="D7" s="158"/>
      <c r="E7" s="51"/>
      <c r="F7" s="51"/>
      <c r="G7" s="51"/>
    </row>
    <row r="8" spans="1:7" x14ac:dyDescent="0.25">
      <c r="A8" s="51"/>
      <c r="B8" s="628" t="s">
        <v>1610</v>
      </c>
      <c r="C8" s="629"/>
      <c r="D8" s="158"/>
      <c r="E8" s="51"/>
      <c r="F8" s="51"/>
      <c r="G8" s="51"/>
    </row>
    <row r="9" spans="1:7" ht="15.75" thickBot="1" x14ac:dyDescent="0.3">
      <c r="A9" s="51"/>
      <c r="B9" s="630" t="s">
        <v>1611</v>
      </c>
      <c r="C9" s="631"/>
      <c r="D9" s="51"/>
      <c r="E9" s="51"/>
      <c r="F9" s="51"/>
      <c r="G9" s="51"/>
    </row>
    <row r="10" spans="1:7" x14ac:dyDescent="0.25">
      <c r="A10" s="51"/>
      <c r="B10" s="175"/>
      <c r="C10" s="162"/>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622" t="s">
        <v>1608</v>
      </c>
      <c r="C13" s="622"/>
      <c r="D13" s="62"/>
      <c r="E13" s="62"/>
      <c r="F13" s="62"/>
      <c r="G13" s="62"/>
    </row>
    <row r="14" spans="1:7" x14ac:dyDescent="0.25">
      <c r="A14" s="70"/>
      <c r="B14" s="70" t="s">
        <v>1612</v>
      </c>
      <c r="C14" s="70" t="s">
        <v>110</v>
      </c>
      <c r="D14" s="70" t="s">
        <v>1613</v>
      </c>
      <c r="E14" s="70"/>
      <c r="F14" s="70" t="s">
        <v>1614</v>
      </c>
      <c r="G14" s="70" t="s">
        <v>1615</v>
      </c>
    </row>
    <row r="15" spans="1:7" x14ac:dyDescent="0.25">
      <c r="A15" s="51" t="s">
        <v>1616</v>
      </c>
      <c r="B15" s="1" t="s">
        <v>1617</v>
      </c>
      <c r="C15" s="176" t="s">
        <v>82</v>
      </c>
      <c r="D15" s="177" t="s">
        <v>82</v>
      </c>
      <c r="F15" s="138" t="str">
        <f>IF(OR('B1. HTT Mortgage Assets'!$C$15=0,C15="[For completion]"),"",C15/'B1. HTT Mortgage Assets'!$C$15)</f>
        <v/>
      </c>
      <c r="G15" s="138" t="str">
        <f>IF(OR('B1. HTT Mortgage Assets'!$F$28=0,D15="[For completion]"),"",D15/'B1. HTT Mortgage Assets'!$F$28)</f>
        <v/>
      </c>
    </row>
    <row r="16" spans="1:7" x14ac:dyDescent="0.25">
      <c r="A16" s="51" t="s">
        <v>1619</v>
      </c>
      <c r="B16" s="68" t="s">
        <v>2159</v>
      </c>
      <c r="C16" s="176" t="s">
        <v>82</v>
      </c>
      <c r="D16" s="177" t="s">
        <v>82</v>
      </c>
      <c r="F16" s="138" t="str">
        <f>IF(OR('B1. HTT Mortgage Assets'!$C$15=0,C16="[For completion]"),"",C16/'B1. HTT Mortgage Assets'!$C$15)</f>
        <v/>
      </c>
      <c r="G16" s="138" t="str">
        <f>IF(OR('B1. HTT Mortgage Assets'!$F$28=0,D16="[For completion]"),"",D16/'B1. HTT Mortgage Assets'!$F$28)</f>
        <v/>
      </c>
    </row>
    <row r="17" spans="1:7" x14ac:dyDescent="0.25">
      <c r="A17" s="51" t="s">
        <v>1620</v>
      </c>
      <c r="B17" s="68" t="s">
        <v>1622</v>
      </c>
      <c r="C17" s="176" t="s">
        <v>82</v>
      </c>
      <c r="D17" s="177" t="s">
        <v>82</v>
      </c>
      <c r="F17" s="138" t="str">
        <f>IF(OR('B1. HTT Mortgage Assets'!$C$15=0,C17="[For completion]"),"",C17/'B1. HTT Mortgage Assets'!$C$15)</f>
        <v/>
      </c>
      <c r="G17" s="138" t="str">
        <f>IF(OR('B1. HTT Mortgage Assets'!$F$28=0,D17="[For completion]"),"",D17/'B1. HTT Mortgage Assets'!$F$28)</f>
        <v/>
      </c>
    </row>
    <row r="18" spans="1:7" x14ac:dyDescent="0.25">
      <c r="A18" s="51" t="s">
        <v>1621</v>
      </c>
      <c r="B18" s="68" t="s">
        <v>1939</v>
      </c>
      <c r="C18" s="133">
        <f>SUM(C15:C17)</f>
        <v>0</v>
      </c>
      <c r="D18" s="76">
        <f>SUM(D15:D17)</f>
        <v>0</v>
      </c>
      <c r="F18" s="138">
        <f>SUM(F15:F17)</f>
        <v>0</v>
      </c>
      <c r="G18" s="138">
        <f>SUM(G15:G17)</f>
        <v>0</v>
      </c>
    </row>
    <row r="19" spans="1:7" x14ac:dyDescent="0.25">
      <c r="A19" s="68" t="s">
        <v>2160</v>
      </c>
      <c r="B19" s="180" t="s">
        <v>143</v>
      </c>
      <c r="C19" s="178"/>
      <c r="D19" s="178"/>
      <c r="F19" s="68"/>
      <c r="G19" s="68"/>
    </row>
    <row r="20" spans="1:7" x14ac:dyDescent="0.25">
      <c r="A20" s="68" t="s">
        <v>2161</v>
      </c>
      <c r="B20" s="180" t="s">
        <v>143</v>
      </c>
      <c r="C20" s="178"/>
      <c r="D20" s="178"/>
      <c r="F20" s="68"/>
      <c r="G20" s="68"/>
    </row>
    <row r="21" spans="1:7" x14ac:dyDescent="0.25">
      <c r="A21" s="68" t="s">
        <v>2162</v>
      </c>
      <c r="B21" s="180" t="s">
        <v>143</v>
      </c>
      <c r="C21" s="178"/>
      <c r="D21" s="178"/>
      <c r="F21" s="68"/>
      <c r="G21" s="68"/>
    </row>
    <row r="22" spans="1:7" x14ac:dyDescent="0.25">
      <c r="A22" s="68" t="s">
        <v>2163</v>
      </c>
      <c r="B22" s="180" t="s">
        <v>143</v>
      </c>
      <c r="C22" s="178"/>
      <c r="D22" s="178"/>
      <c r="F22" s="68"/>
      <c r="G22" s="68"/>
    </row>
    <row r="23" spans="1:7" x14ac:dyDescent="0.25">
      <c r="A23" s="68" t="s">
        <v>2164</v>
      </c>
      <c r="B23" s="180" t="s">
        <v>143</v>
      </c>
      <c r="C23" s="178"/>
      <c r="D23" s="178"/>
      <c r="F23" s="68"/>
      <c r="G23" s="68"/>
    </row>
    <row r="24" spans="1:7" ht="18.75" x14ac:dyDescent="0.25">
      <c r="A24" s="62"/>
      <c r="B24" s="622" t="s">
        <v>1609</v>
      </c>
      <c r="C24" s="622"/>
      <c r="D24" s="62"/>
      <c r="E24" s="62"/>
      <c r="F24" s="62"/>
      <c r="G24" s="62"/>
    </row>
    <row r="25" spans="1:7" x14ac:dyDescent="0.25">
      <c r="A25" s="70"/>
      <c r="B25" s="70" t="s">
        <v>1623</v>
      </c>
      <c r="C25" s="70" t="s">
        <v>110</v>
      </c>
      <c r="D25" s="70"/>
      <c r="E25" s="70"/>
      <c r="F25" s="70" t="s">
        <v>1624</v>
      </c>
      <c r="G25" s="70"/>
    </row>
    <row r="26" spans="1:7" x14ac:dyDescent="0.25">
      <c r="A26" s="51" t="s">
        <v>1625</v>
      </c>
      <c r="B26" s="51" t="s">
        <v>438</v>
      </c>
      <c r="C26" s="166" t="s">
        <v>82</v>
      </c>
      <c r="D26" s="131"/>
      <c r="E26" s="51"/>
      <c r="F26" s="138" t="str">
        <f>IF($C$29=0,"",IF(C26="[For completion]","",C26/$C$29))</f>
        <v/>
      </c>
    </row>
    <row r="27" spans="1:7" x14ac:dyDescent="0.25">
      <c r="A27" s="51" t="s">
        <v>1626</v>
      </c>
      <c r="B27" s="51" t="s">
        <v>440</v>
      </c>
      <c r="C27" s="166" t="s">
        <v>82</v>
      </c>
      <c r="D27" s="131"/>
      <c r="E27" s="51"/>
      <c r="F27" s="138" t="str">
        <f>IF($C$29=0,"",IF(C27="[For completion]","",C27/$C$29))</f>
        <v/>
      </c>
    </row>
    <row r="28" spans="1:7" x14ac:dyDescent="0.25">
      <c r="A28" s="51" t="s">
        <v>1627</v>
      </c>
      <c r="B28" s="51" t="s">
        <v>139</v>
      </c>
      <c r="C28" s="166" t="s">
        <v>82</v>
      </c>
      <c r="D28" s="131"/>
      <c r="E28" s="51"/>
      <c r="F28" s="138" t="str">
        <f>IF($C$29=0,"",IF(C28="[For completion]","",C28/$C$29))</f>
        <v/>
      </c>
    </row>
    <row r="29" spans="1:7" x14ac:dyDescent="0.25">
      <c r="A29" s="51" t="s">
        <v>1628</v>
      </c>
      <c r="B29" s="119" t="s">
        <v>141</v>
      </c>
      <c r="C29" s="131">
        <f>SUM(C26:C28)</f>
        <v>0</v>
      </c>
      <c r="D29" s="51"/>
      <c r="E29" s="51"/>
      <c r="F29" s="126">
        <f>SUM(F26:F28)</f>
        <v>0</v>
      </c>
    </row>
    <row r="30" spans="1:7" x14ac:dyDescent="0.25">
      <c r="A30" s="51" t="s">
        <v>1629</v>
      </c>
      <c r="B30" s="80" t="s">
        <v>1368</v>
      </c>
      <c r="C30" s="166"/>
      <c r="D30" s="51"/>
      <c r="E30" s="51"/>
      <c r="F30" s="138" t="str">
        <f>IF($C$29=0,"",IF(C30="[For completion]","",C30/$C$29))</f>
        <v/>
      </c>
    </row>
    <row r="31" spans="1:7" x14ac:dyDescent="0.25">
      <c r="A31" s="51" t="s">
        <v>1630</v>
      </c>
      <c r="B31" s="80" t="s">
        <v>2165</v>
      </c>
      <c r="C31" s="166"/>
      <c r="D31" s="51"/>
      <c r="E31" s="51"/>
      <c r="F31" s="138" t="str">
        <f t="shared" ref="F31:F38" si="0">IF($C$29=0,"",IF(C31="[For completion]","",C31/$C$29))</f>
        <v/>
      </c>
      <c r="G31" s="57"/>
    </row>
    <row r="32" spans="1:7" x14ac:dyDescent="0.25">
      <c r="A32" s="51" t="s">
        <v>1631</v>
      </c>
      <c r="B32" s="80" t="s">
        <v>2166</v>
      </c>
      <c r="C32" s="166"/>
      <c r="D32" s="51"/>
      <c r="E32" s="51"/>
      <c r="F32" s="138" t="str">
        <f>IF($C$29=0,"",IF(C32="[For completion]","",C32/$C$29))</f>
        <v/>
      </c>
      <c r="G32" s="57"/>
    </row>
    <row r="33" spans="1:7" x14ac:dyDescent="0.25">
      <c r="A33" s="51" t="s">
        <v>1632</v>
      </c>
      <c r="B33" s="80" t="s">
        <v>2167</v>
      </c>
      <c r="C33" s="166"/>
      <c r="D33" s="51"/>
      <c r="E33" s="51"/>
      <c r="F33" s="138" t="str">
        <f t="shared" si="0"/>
        <v/>
      </c>
      <c r="G33" s="57"/>
    </row>
    <row r="34" spans="1:7" x14ac:dyDescent="0.25">
      <c r="A34" s="51" t="s">
        <v>1633</v>
      </c>
      <c r="B34" s="80" t="s">
        <v>1940</v>
      </c>
      <c r="C34" s="166"/>
      <c r="D34" s="51"/>
      <c r="E34" s="51"/>
      <c r="F34" s="138" t="str">
        <f t="shared" si="0"/>
        <v/>
      </c>
      <c r="G34" s="57"/>
    </row>
    <row r="35" spans="1:7" x14ac:dyDescent="0.25">
      <c r="A35" s="51" t="s">
        <v>1634</v>
      </c>
      <c r="B35" s="80" t="s">
        <v>2168</v>
      </c>
      <c r="C35" s="166"/>
      <c r="D35" s="51"/>
      <c r="E35" s="51"/>
      <c r="F35" s="138" t="str">
        <f t="shared" si="0"/>
        <v/>
      </c>
      <c r="G35" s="57"/>
    </row>
    <row r="36" spans="1:7" x14ac:dyDescent="0.25">
      <c r="A36" s="51" t="s">
        <v>1635</v>
      </c>
      <c r="B36" s="80" t="s">
        <v>2169</v>
      </c>
      <c r="C36" s="166"/>
      <c r="D36" s="51"/>
      <c r="E36" s="51"/>
      <c r="F36" s="138" t="str">
        <f t="shared" si="0"/>
        <v/>
      </c>
      <c r="G36" s="57"/>
    </row>
    <row r="37" spans="1:7" x14ac:dyDescent="0.25">
      <c r="A37" s="51" t="s">
        <v>1636</v>
      </c>
      <c r="B37" s="80" t="s">
        <v>2170</v>
      </c>
      <c r="C37" s="166"/>
      <c r="D37" s="51"/>
      <c r="E37" s="51"/>
      <c r="F37" s="138" t="str">
        <f t="shared" si="0"/>
        <v/>
      </c>
      <c r="G37" s="57"/>
    </row>
    <row r="38" spans="1:7" x14ac:dyDescent="0.25">
      <c r="A38" s="51" t="s">
        <v>1637</v>
      </c>
      <c r="B38" s="80" t="s">
        <v>1941</v>
      </c>
      <c r="C38" s="166"/>
      <c r="D38" s="51"/>
      <c r="F38" s="138" t="str">
        <f t="shared" si="0"/>
        <v/>
      </c>
      <c r="G38" s="57"/>
    </row>
    <row r="39" spans="1:7" x14ac:dyDescent="0.25">
      <c r="A39" s="51" t="s">
        <v>1638</v>
      </c>
      <c r="B39" s="180" t="s">
        <v>2670</v>
      </c>
      <c r="C39" s="166"/>
      <c r="D39" s="51"/>
      <c r="F39" s="68"/>
      <c r="G39" s="68"/>
    </row>
    <row r="40" spans="1:7" x14ac:dyDescent="0.25">
      <c r="A40" s="51" t="s">
        <v>1639</v>
      </c>
      <c r="B40" s="180" t="s">
        <v>143</v>
      </c>
      <c r="C40" s="179"/>
      <c r="D40" s="81"/>
      <c r="F40" s="68"/>
      <c r="G40" s="68"/>
    </row>
    <row r="41" spans="1:7" x14ac:dyDescent="0.25">
      <c r="A41" s="51" t="s">
        <v>1640</v>
      </c>
      <c r="B41" s="180" t="s">
        <v>143</v>
      </c>
      <c r="C41" s="179"/>
      <c r="D41" s="81"/>
      <c r="E41" s="81"/>
      <c r="F41" s="68"/>
      <c r="G41" s="68"/>
    </row>
    <row r="42" spans="1:7" x14ac:dyDescent="0.25">
      <c r="A42" s="51" t="s">
        <v>1641</v>
      </c>
      <c r="B42" s="180" t="s">
        <v>143</v>
      </c>
      <c r="C42" s="179"/>
      <c r="D42" s="81"/>
      <c r="E42" s="81"/>
      <c r="F42" s="68"/>
      <c r="G42" s="68"/>
    </row>
    <row r="43" spans="1:7" x14ac:dyDescent="0.25">
      <c r="A43" s="51" t="s">
        <v>1642</v>
      </c>
      <c r="B43" s="180" t="s">
        <v>143</v>
      </c>
      <c r="C43" s="179"/>
      <c r="D43" s="81"/>
      <c r="E43" s="81"/>
      <c r="F43" s="68"/>
      <c r="G43" s="68"/>
    </row>
    <row r="44" spans="1:7" x14ac:dyDescent="0.25">
      <c r="A44" s="51" t="s">
        <v>1643</v>
      </c>
      <c r="B44" s="180" t="s">
        <v>143</v>
      </c>
      <c r="C44" s="179"/>
      <c r="D44" s="81"/>
      <c r="E44" s="81"/>
      <c r="F44" s="68"/>
      <c r="G44" s="68"/>
    </row>
    <row r="45" spans="1:7" x14ac:dyDescent="0.25">
      <c r="A45" s="51" t="s">
        <v>1644</v>
      </c>
      <c r="B45" s="180" t="s">
        <v>143</v>
      </c>
      <c r="C45" s="179"/>
      <c r="D45" s="81"/>
      <c r="E45" s="81"/>
      <c r="F45" s="68"/>
      <c r="G45" s="68"/>
    </row>
    <row r="46" spans="1:7" x14ac:dyDescent="0.25">
      <c r="A46" s="51" t="s">
        <v>1645</v>
      </c>
      <c r="B46" s="180" t="s">
        <v>143</v>
      </c>
      <c r="C46" s="179"/>
      <c r="D46" s="81"/>
      <c r="E46" s="81"/>
      <c r="F46" s="68"/>
    </row>
    <row r="47" spans="1:7" x14ac:dyDescent="0.25">
      <c r="A47" s="51" t="s">
        <v>1646</v>
      </c>
      <c r="B47" s="180" t="s">
        <v>143</v>
      </c>
      <c r="C47" s="179"/>
      <c r="D47" s="81"/>
      <c r="E47" s="81"/>
      <c r="F47" s="68"/>
    </row>
    <row r="48" spans="1:7" x14ac:dyDescent="0.25">
      <c r="A48" s="70"/>
      <c r="B48" s="70" t="s">
        <v>454</v>
      </c>
      <c r="C48" s="70" t="s">
        <v>455</v>
      </c>
      <c r="D48" s="70" t="s">
        <v>456</v>
      </c>
      <c r="E48" s="70"/>
      <c r="F48" s="70" t="s">
        <v>2420</v>
      </c>
      <c r="G48" s="70"/>
    </row>
    <row r="49" spans="1:7" x14ac:dyDescent="0.25">
      <c r="A49" s="51" t="s">
        <v>1647</v>
      </c>
      <c r="B49" s="51" t="s">
        <v>1942</v>
      </c>
      <c r="C49" s="182" t="s">
        <v>82</v>
      </c>
      <c r="D49" s="182" t="s">
        <v>82</v>
      </c>
      <c r="E49" s="51"/>
      <c r="F49" s="184" t="s">
        <v>82</v>
      </c>
      <c r="G49" s="68"/>
    </row>
    <row r="50" spans="1:7" x14ac:dyDescent="0.25">
      <c r="A50" s="51" t="s">
        <v>1648</v>
      </c>
      <c r="B50" s="181" t="s">
        <v>461</v>
      </c>
      <c r="C50" s="163"/>
      <c r="D50" s="163"/>
      <c r="E50" s="51"/>
      <c r="F50" s="51"/>
      <c r="G50" s="68"/>
    </row>
    <row r="51" spans="1:7" x14ac:dyDescent="0.25">
      <c r="A51" s="51" t="s">
        <v>1649</v>
      </c>
      <c r="B51" s="181" t="s">
        <v>463</v>
      </c>
      <c r="C51" s="163"/>
      <c r="D51" s="163"/>
      <c r="E51" s="51"/>
      <c r="F51" s="51"/>
      <c r="G51" s="68"/>
    </row>
    <row r="52" spans="1:7" x14ac:dyDescent="0.25">
      <c r="A52" s="51" t="s">
        <v>1650</v>
      </c>
      <c r="B52" s="66"/>
      <c r="C52" s="51"/>
      <c r="D52" s="51"/>
      <c r="E52" s="51"/>
      <c r="F52" s="51"/>
      <c r="G52" s="68"/>
    </row>
    <row r="53" spans="1:7" x14ac:dyDescent="0.25">
      <c r="A53" s="51" t="s">
        <v>1651</v>
      </c>
      <c r="B53" s="66"/>
      <c r="C53" s="51"/>
      <c r="D53" s="51"/>
      <c r="E53" s="51"/>
      <c r="F53" s="51"/>
      <c r="G53" s="68"/>
    </row>
    <row r="54" spans="1:7" x14ac:dyDescent="0.25">
      <c r="A54" s="51" t="s">
        <v>1652</v>
      </c>
      <c r="B54" s="66"/>
      <c r="C54" s="51"/>
      <c r="D54" s="51"/>
      <c r="E54" s="51"/>
      <c r="F54" s="51"/>
      <c r="G54" s="68"/>
    </row>
    <row r="55" spans="1:7" x14ac:dyDescent="0.25">
      <c r="A55" s="51" t="s">
        <v>1653</v>
      </c>
      <c r="B55" s="66"/>
      <c r="C55" s="51"/>
      <c r="D55" s="51"/>
      <c r="E55" s="51"/>
      <c r="F55" s="51"/>
      <c r="G55" s="68"/>
    </row>
    <row r="56" spans="1:7" x14ac:dyDescent="0.25">
      <c r="A56" s="70"/>
      <c r="B56" s="70" t="s">
        <v>466</v>
      </c>
      <c r="C56" s="70" t="s">
        <v>467</v>
      </c>
      <c r="D56" s="70" t="s">
        <v>468</v>
      </c>
      <c r="E56" s="70"/>
      <c r="F56" s="70" t="s">
        <v>2255</v>
      </c>
      <c r="G56" s="70"/>
    </row>
    <row r="57" spans="1:7" x14ac:dyDescent="0.25">
      <c r="A57" s="51" t="s">
        <v>1654</v>
      </c>
      <c r="B57" s="51" t="s">
        <v>470</v>
      </c>
      <c r="C57" s="183" t="s">
        <v>82</v>
      </c>
      <c r="D57" s="183" t="s">
        <v>82</v>
      </c>
      <c r="E57" s="146"/>
      <c r="F57" s="183" t="s">
        <v>82</v>
      </c>
      <c r="G57" s="68"/>
    </row>
    <row r="58" spans="1:7" x14ac:dyDescent="0.25">
      <c r="A58" s="51" t="s">
        <v>1655</v>
      </c>
      <c r="B58" s="51"/>
      <c r="C58" s="126"/>
      <c r="D58" s="126"/>
      <c r="E58" s="146"/>
      <c r="F58" s="126"/>
      <c r="G58" s="68"/>
    </row>
    <row r="59" spans="1:7" x14ac:dyDescent="0.25">
      <c r="A59" s="51" t="s">
        <v>1656</v>
      </c>
      <c r="B59" s="51"/>
      <c r="C59" s="126"/>
      <c r="D59" s="126"/>
      <c r="E59" s="146"/>
      <c r="F59" s="126"/>
      <c r="G59" s="68"/>
    </row>
    <row r="60" spans="1:7" x14ac:dyDescent="0.25">
      <c r="A60" s="51" t="s">
        <v>1657</v>
      </c>
      <c r="B60" s="51"/>
      <c r="C60" s="126"/>
      <c r="D60" s="126"/>
      <c r="E60" s="146"/>
      <c r="F60" s="126"/>
      <c r="G60" s="68"/>
    </row>
    <row r="61" spans="1:7" x14ac:dyDescent="0.25">
      <c r="A61" s="51" t="s">
        <v>1658</v>
      </c>
      <c r="B61" s="51"/>
      <c r="C61" s="126"/>
      <c r="D61" s="126"/>
      <c r="E61" s="146"/>
      <c r="F61" s="126"/>
      <c r="G61" s="68"/>
    </row>
    <row r="62" spans="1:7" x14ac:dyDescent="0.25">
      <c r="A62" s="51" t="s">
        <v>1659</v>
      </c>
      <c r="B62" s="51"/>
      <c r="C62" s="126"/>
      <c r="D62" s="126"/>
      <c r="E62" s="146"/>
      <c r="F62" s="126"/>
      <c r="G62" s="68"/>
    </row>
    <row r="63" spans="1:7" x14ac:dyDescent="0.25">
      <c r="A63" s="51" t="s">
        <v>1660</v>
      </c>
      <c r="B63" s="51"/>
      <c r="C63" s="126"/>
      <c r="D63" s="126"/>
      <c r="E63" s="146"/>
      <c r="F63" s="126"/>
      <c r="G63" s="68"/>
    </row>
    <row r="64" spans="1:7" x14ac:dyDescent="0.25">
      <c r="A64" s="70"/>
      <c r="B64" s="70" t="s">
        <v>477</v>
      </c>
      <c r="C64" s="70" t="s">
        <v>467</v>
      </c>
      <c r="D64" s="70" t="s">
        <v>468</v>
      </c>
      <c r="E64" s="70"/>
      <c r="F64" s="70" t="s">
        <v>2255</v>
      </c>
      <c r="G64" s="70"/>
    </row>
    <row r="65" spans="1:7" x14ac:dyDescent="0.25">
      <c r="A65" s="51" t="s">
        <v>1661</v>
      </c>
      <c r="B65" s="93" t="s">
        <v>479</v>
      </c>
      <c r="C65" s="125">
        <f>SUM(C66:C92)</f>
        <v>0</v>
      </c>
      <c r="D65" s="125">
        <f>SUM(D66:D92)</f>
        <v>0</v>
      </c>
      <c r="E65" s="126"/>
      <c r="F65" s="125">
        <f>SUM(F66:F92)</f>
        <v>0</v>
      </c>
      <c r="G65" s="68"/>
    </row>
    <row r="66" spans="1:7" x14ac:dyDescent="0.25">
      <c r="A66" s="51" t="s">
        <v>1662</v>
      </c>
      <c r="B66" s="51" t="s">
        <v>481</v>
      </c>
      <c r="C66" s="183" t="s">
        <v>82</v>
      </c>
      <c r="D66" s="183" t="s">
        <v>82</v>
      </c>
      <c r="E66" s="126"/>
      <c r="F66" s="183" t="s">
        <v>82</v>
      </c>
      <c r="G66" s="68"/>
    </row>
    <row r="67" spans="1:7" x14ac:dyDescent="0.25">
      <c r="A67" s="51" t="s">
        <v>1663</v>
      </c>
      <c r="B67" s="51" t="s">
        <v>483</v>
      </c>
      <c r="C67" s="183" t="s">
        <v>82</v>
      </c>
      <c r="D67" s="183" t="s">
        <v>82</v>
      </c>
      <c r="E67" s="126"/>
      <c r="F67" s="183" t="s">
        <v>82</v>
      </c>
      <c r="G67" s="68"/>
    </row>
    <row r="68" spans="1:7" x14ac:dyDescent="0.25">
      <c r="A68" s="51" t="s">
        <v>1664</v>
      </c>
      <c r="B68" s="51" t="s">
        <v>485</v>
      </c>
      <c r="C68" s="183" t="s">
        <v>82</v>
      </c>
      <c r="D68" s="183" t="s">
        <v>82</v>
      </c>
      <c r="E68" s="126"/>
      <c r="F68" s="183" t="s">
        <v>82</v>
      </c>
      <c r="G68" s="68"/>
    </row>
    <row r="69" spans="1:7" x14ac:dyDescent="0.25">
      <c r="A69" s="51" t="s">
        <v>1665</v>
      </c>
      <c r="B69" s="51" t="s">
        <v>487</v>
      </c>
      <c r="C69" s="183" t="s">
        <v>82</v>
      </c>
      <c r="D69" s="183" t="s">
        <v>82</v>
      </c>
      <c r="E69" s="126"/>
      <c r="F69" s="183" t="s">
        <v>82</v>
      </c>
      <c r="G69" s="68"/>
    </row>
    <row r="70" spans="1:7" x14ac:dyDescent="0.25">
      <c r="A70" s="51" t="s">
        <v>1666</v>
      </c>
      <c r="B70" s="51" t="s">
        <v>489</v>
      </c>
      <c r="C70" s="183" t="s">
        <v>82</v>
      </c>
      <c r="D70" s="183" t="s">
        <v>82</v>
      </c>
      <c r="E70" s="126"/>
      <c r="F70" s="183" t="s">
        <v>82</v>
      </c>
      <c r="G70" s="68"/>
    </row>
    <row r="71" spans="1:7" x14ac:dyDescent="0.25">
      <c r="A71" s="51" t="s">
        <v>1667</v>
      </c>
      <c r="B71" s="51" t="s">
        <v>2256</v>
      </c>
      <c r="C71" s="183" t="s">
        <v>82</v>
      </c>
      <c r="D71" s="183" t="s">
        <v>82</v>
      </c>
      <c r="E71" s="126"/>
      <c r="F71" s="183" t="s">
        <v>82</v>
      </c>
      <c r="G71" s="68"/>
    </row>
    <row r="72" spans="1:7" x14ac:dyDescent="0.25">
      <c r="A72" s="51" t="s">
        <v>1668</v>
      </c>
      <c r="B72" s="51" t="s">
        <v>492</v>
      </c>
      <c r="C72" s="183" t="s">
        <v>82</v>
      </c>
      <c r="D72" s="183" t="s">
        <v>82</v>
      </c>
      <c r="E72" s="126"/>
      <c r="F72" s="183" t="s">
        <v>82</v>
      </c>
      <c r="G72" s="68"/>
    </row>
    <row r="73" spans="1:7" x14ac:dyDescent="0.25">
      <c r="A73" s="51" t="s">
        <v>1669</v>
      </c>
      <c r="B73" s="51" t="s">
        <v>494</v>
      </c>
      <c r="C73" s="183" t="s">
        <v>82</v>
      </c>
      <c r="D73" s="183" t="s">
        <v>82</v>
      </c>
      <c r="E73" s="126"/>
      <c r="F73" s="183" t="s">
        <v>82</v>
      </c>
      <c r="G73" s="68"/>
    </row>
    <row r="74" spans="1:7" x14ac:dyDescent="0.25">
      <c r="A74" s="51" t="s">
        <v>1670</v>
      </c>
      <c r="B74" s="51" t="s">
        <v>496</v>
      </c>
      <c r="C74" s="183" t="s">
        <v>82</v>
      </c>
      <c r="D74" s="183" t="s">
        <v>82</v>
      </c>
      <c r="E74" s="126"/>
      <c r="F74" s="183" t="s">
        <v>82</v>
      </c>
      <c r="G74" s="68"/>
    </row>
    <row r="75" spans="1:7" x14ac:dyDescent="0.25">
      <c r="A75" s="51" t="s">
        <v>1671</v>
      </c>
      <c r="B75" s="51" t="s">
        <v>498</v>
      </c>
      <c r="C75" s="183" t="s">
        <v>82</v>
      </c>
      <c r="D75" s="183" t="s">
        <v>82</v>
      </c>
      <c r="E75" s="126"/>
      <c r="F75" s="183" t="s">
        <v>82</v>
      </c>
      <c r="G75" s="68"/>
    </row>
    <row r="76" spans="1:7" x14ac:dyDescent="0.25">
      <c r="A76" s="51" t="s">
        <v>1672</v>
      </c>
      <c r="B76" s="51" t="s">
        <v>500</v>
      </c>
      <c r="C76" s="183" t="s">
        <v>82</v>
      </c>
      <c r="D76" s="183" t="s">
        <v>82</v>
      </c>
      <c r="E76" s="126"/>
      <c r="F76" s="183" t="s">
        <v>82</v>
      </c>
      <c r="G76" s="68"/>
    </row>
    <row r="77" spans="1:7" x14ac:dyDescent="0.25">
      <c r="A77" s="51" t="s">
        <v>1673</v>
      </c>
      <c r="B77" s="51" t="s">
        <v>502</v>
      </c>
      <c r="C77" s="183" t="s">
        <v>82</v>
      </c>
      <c r="D77" s="183" t="s">
        <v>82</v>
      </c>
      <c r="E77" s="126"/>
      <c r="F77" s="183" t="s">
        <v>82</v>
      </c>
      <c r="G77" s="68"/>
    </row>
    <row r="78" spans="1:7" x14ac:dyDescent="0.25">
      <c r="A78" s="51" t="s">
        <v>1674</v>
      </c>
      <c r="B78" s="51" t="s">
        <v>504</v>
      </c>
      <c r="C78" s="183" t="s">
        <v>82</v>
      </c>
      <c r="D78" s="183" t="s">
        <v>82</v>
      </c>
      <c r="E78" s="126"/>
      <c r="F78" s="183" t="s">
        <v>82</v>
      </c>
      <c r="G78" s="68"/>
    </row>
    <row r="79" spans="1:7" x14ac:dyDescent="0.25">
      <c r="A79" s="51" t="s">
        <v>1675</v>
      </c>
      <c r="B79" s="51" t="s">
        <v>506</v>
      </c>
      <c r="C79" s="183" t="s">
        <v>82</v>
      </c>
      <c r="D79" s="183" t="s">
        <v>82</v>
      </c>
      <c r="E79" s="126"/>
      <c r="F79" s="183" t="s">
        <v>82</v>
      </c>
      <c r="G79" s="68"/>
    </row>
    <row r="80" spans="1:7" x14ac:dyDescent="0.25">
      <c r="A80" s="51" t="s">
        <v>1676</v>
      </c>
      <c r="B80" s="51" t="s">
        <v>508</v>
      </c>
      <c r="C80" s="183" t="s">
        <v>82</v>
      </c>
      <c r="D80" s="183" t="s">
        <v>82</v>
      </c>
      <c r="E80" s="126"/>
      <c r="F80" s="183" t="s">
        <v>82</v>
      </c>
      <c r="G80" s="68"/>
    </row>
    <row r="81" spans="1:7" x14ac:dyDescent="0.25">
      <c r="A81" s="51" t="s">
        <v>1677</v>
      </c>
      <c r="B81" s="51" t="s">
        <v>3</v>
      </c>
      <c r="C81" s="183" t="s">
        <v>82</v>
      </c>
      <c r="D81" s="183" t="s">
        <v>82</v>
      </c>
      <c r="E81" s="126"/>
      <c r="F81" s="183" t="s">
        <v>82</v>
      </c>
      <c r="G81" s="68"/>
    </row>
    <row r="82" spans="1:7" x14ac:dyDescent="0.25">
      <c r="A82" s="51" t="s">
        <v>1678</v>
      </c>
      <c r="B82" s="51" t="s">
        <v>511</v>
      </c>
      <c r="C82" s="183" t="s">
        <v>82</v>
      </c>
      <c r="D82" s="183" t="s">
        <v>82</v>
      </c>
      <c r="E82" s="126"/>
      <c r="F82" s="183" t="s">
        <v>82</v>
      </c>
      <c r="G82" s="68"/>
    </row>
    <row r="83" spans="1:7" x14ac:dyDescent="0.25">
      <c r="A83" s="51" t="s">
        <v>1679</v>
      </c>
      <c r="B83" s="51" t="s">
        <v>513</v>
      </c>
      <c r="C83" s="183" t="s">
        <v>82</v>
      </c>
      <c r="D83" s="183" t="s">
        <v>82</v>
      </c>
      <c r="E83" s="126"/>
      <c r="F83" s="183" t="s">
        <v>82</v>
      </c>
      <c r="G83" s="68"/>
    </row>
    <row r="84" spans="1:7" x14ac:dyDescent="0.25">
      <c r="A84" s="51" t="s">
        <v>1680</v>
      </c>
      <c r="B84" s="51" t="s">
        <v>515</v>
      </c>
      <c r="C84" s="183" t="s">
        <v>82</v>
      </c>
      <c r="D84" s="183" t="s">
        <v>82</v>
      </c>
      <c r="E84" s="126"/>
      <c r="F84" s="183" t="s">
        <v>82</v>
      </c>
      <c r="G84" s="68"/>
    </row>
    <row r="85" spans="1:7" x14ac:dyDescent="0.25">
      <c r="A85" s="51" t="s">
        <v>1681</v>
      </c>
      <c r="B85" s="51" t="s">
        <v>517</v>
      </c>
      <c r="C85" s="183" t="s">
        <v>82</v>
      </c>
      <c r="D85" s="183" t="s">
        <v>82</v>
      </c>
      <c r="E85" s="126"/>
      <c r="F85" s="183" t="s">
        <v>82</v>
      </c>
      <c r="G85" s="68"/>
    </row>
    <row r="86" spans="1:7" x14ac:dyDescent="0.25">
      <c r="A86" s="51" t="s">
        <v>1682</v>
      </c>
      <c r="B86" s="51" t="s">
        <v>519</v>
      </c>
      <c r="C86" s="183" t="s">
        <v>82</v>
      </c>
      <c r="D86" s="183" t="s">
        <v>82</v>
      </c>
      <c r="E86" s="126"/>
      <c r="F86" s="183" t="s">
        <v>82</v>
      </c>
      <c r="G86" s="68"/>
    </row>
    <row r="87" spans="1:7" x14ac:dyDescent="0.25">
      <c r="A87" s="51" t="s">
        <v>1683</v>
      </c>
      <c r="B87" s="51" t="s">
        <v>521</v>
      </c>
      <c r="C87" s="183" t="s">
        <v>82</v>
      </c>
      <c r="D87" s="183" t="s">
        <v>82</v>
      </c>
      <c r="E87" s="126"/>
      <c r="F87" s="183" t="s">
        <v>82</v>
      </c>
      <c r="G87" s="68"/>
    </row>
    <row r="88" spans="1:7" x14ac:dyDescent="0.25">
      <c r="A88" s="51" t="s">
        <v>1684</v>
      </c>
      <c r="B88" s="51" t="s">
        <v>523</v>
      </c>
      <c r="C88" s="183" t="s">
        <v>82</v>
      </c>
      <c r="D88" s="183" t="s">
        <v>82</v>
      </c>
      <c r="E88" s="126"/>
      <c r="F88" s="183" t="s">
        <v>82</v>
      </c>
      <c r="G88" s="68"/>
    </row>
    <row r="89" spans="1:7" x14ac:dyDescent="0.25">
      <c r="A89" s="51" t="s">
        <v>1685</v>
      </c>
      <c r="B89" s="51" t="s">
        <v>525</v>
      </c>
      <c r="C89" s="183" t="s">
        <v>82</v>
      </c>
      <c r="D89" s="183" t="s">
        <v>82</v>
      </c>
      <c r="E89" s="126"/>
      <c r="F89" s="183" t="s">
        <v>82</v>
      </c>
      <c r="G89" s="68"/>
    </row>
    <row r="90" spans="1:7" x14ac:dyDescent="0.25">
      <c r="A90" s="51" t="s">
        <v>1686</v>
      </c>
      <c r="B90" s="51" t="s">
        <v>527</v>
      </c>
      <c r="C90" s="183" t="s">
        <v>82</v>
      </c>
      <c r="D90" s="183" t="s">
        <v>82</v>
      </c>
      <c r="E90" s="126"/>
      <c r="F90" s="183" t="s">
        <v>82</v>
      </c>
      <c r="G90" s="68"/>
    </row>
    <row r="91" spans="1:7" x14ac:dyDescent="0.25">
      <c r="A91" s="51" t="s">
        <v>1687</v>
      </c>
      <c r="B91" s="51" t="s">
        <v>529</v>
      </c>
      <c r="C91" s="183" t="s">
        <v>82</v>
      </c>
      <c r="D91" s="183" t="s">
        <v>82</v>
      </c>
      <c r="E91" s="126"/>
      <c r="F91" s="183" t="s">
        <v>82</v>
      </c>
      <c r="G91" s="68"/>
    </row>
    <row r="92" spans="1:7" x14ac:dyDescent="0.25">
      <c r="A92" s="51" t="s">
        <v>1688</v>
      </c>
      <c r="B92" s="51" t="s">
        <v>6</v>
      </c>
      <c r="C92" s="183" t="s">
        <v>82</v>
      </c>
      <c r="D92" s="183" t="s">
        <v>82</v>
      </c>
      <c r="E92" s="126"/>
      <c r="F92" s="183" t="s">
        <v>82</v>
      </c>
      <c r="G92" s="68"/>
    </row>
    <row r="93" spans="1:7" x14ac:dyDescent="0.25">
      <c r="A93" s="51" t="s">
        <v>1689</v>
      </c>
      <c r="B93" s="93" t="s">
        <v>296</v>
      </c>
      <c r="C93" s="125">
        <f>SUM(C94:C96)</f>
        <v>0</v>
      </c>
      <c r="D93" s="125">
        <f>SUM(D94:D96)</f>
        <v>0</v>
      </c>
      <c r="E93" s="125"/>
      <c r="F93" s="125">
        <f>SUM(F94:F96)</f>
        <v>0</v>
      </c>
      <c r="G93" s="68"/>
    </row>
    <row r="94" spans="1:7" x14ac:dyDescent="0.25">
      <c r="A94" s="51" t="s">
        <v>1690</v>
      </c>
      <c r="B94" s="51" t="s">
        <v>535</v>
      </c>
      <c r="C94" s="183" t="s">
        <v>82</v>
      </c>
      <c r="D94" s="183" t="s">
        <v>82</v>
      </c>
      <c r="E94" s="126"/>
      <c r="F94" s="183" t="s">
        <v>82</v>
      </c>
      <c r="G94" s="68"/>
    </row>
    <row r="95" spans="1:7" x14ac:dyDescent="0.25">
      <c r="A95" s="51" t="s">
        <v>1691</v>
      </c>
      <c r="B95" s="51" t="s">
        <v>537</v>
      </c>
      <c r="C95" s="183" t="s">
        <v>82</v>
      </c>
      <c r="D95" s="183" t="s">
        <v>82</v>
      </c>
      <c r="E95" s="126"/>
      <c r="F95" s="183" t="s">
        <v>82</v>
      </c>
      <c r="G95" s="68"/>
    </row>
    <row r="96" spans="1:7" x14ac:dyDescent="0.25">
      <c r="A96" s="51" t="s">
        <v>1692</v>
      </c>
      <c r="B96" s="51" t="s">
        <v>2</v>
      </c>
      <c r="C96" s="183" t="s">
        <v>82</v>
      </c>
      <c r="D96" s="183" t="s">
        <v>82</v>
      </c>
      <c r="E96" s="126"/>
      <c r="F96" s="183" t="s">
        <v>82</v>
      </c>
      <c r="G96" s="68"/>
    </row>
    <row r="97" spans="1:7" x14ac:dyDescent="0.25">
      <c r="A97" s="51" t="s">
        <v>1693</v>
      </c>
      <c r="B97" s="93" t="s">
        <v>139</v>
      </c>
      <c r="C97" s="125">
        <f>SUM(C98:C108)</f>
        <v>0</v>
      </c>
      <c r="D97" s="125">
        <f>SUM(D98:D108)</f>
        <v>0</v>
      </c>
      <c r="E97" s="125"/>
      <c r="F97" s="125">
        <f>SUM(F98:F108)</f>
        <v>0</v>
      </c>
      <c r="G97" s="68"/>
    </row>
    <row r="98" spans="1:7" x14ac:dyDescent="0.25">
      <c r="A98" s="51" t="s">
        <v>1694</v>
      </c>
      <c r="B98" s="68" t="s">
        <v>298</v>
      </c>
      <c r="C98" s="183" t="s">
        <v>82</v>
      </c>
      <c r="D98" s="183" t="s">
        <v>82</v>
      </c>
      <c r="E98" s="126"/>
      <c r="F98" s="183" t="s">
        <v>82</v>
      </c>
      <c r="G98" s="68"/>
    </row>
    <row r="99" spans="1:7" x14ac:dyDescent="0.25">
      <c r="A99" s="51" t="s">
        <v>1695</v>
      </c>
      <c r="B99" s="51" t="s">
        <v>532</v>
      </c>
      <c r="C99" s="183" t="s">
        <v>82</v>
      </c>
      <c r="D99" s="183" t="s">
        <v>82</v>
      </c>
      <c r="E99" s="126"/>
      <c r="F99" s="183" t="s">
        <v>82</v>
      </c>
      <c r="G99" s="68"/>
    </row>
    <row r="100" spans="1:7" x14ac:dyDescent="0.25">
      <c r="A100" s="51" t="s">
        <v>1696</v>
      </c>
      <c r="B100" s="68" t="s">
        <v>300</v>
      </c>
      <c r="C100" s="183" t="s">
        <v>82</v>
      </c>
      <c r="D100" s="183" t="s">
        <v>82</v>
      </c>
      <c r="E100" s="126"/>
      <c r="F100" s="183" t="s">
        <v>82</v>
      </c>
      <c r="G100" s="68"/>
    </row>
    <row r="101" spans="1:7" x14ac:dyDescent="0.25">
      <c r="A101" s="51" t="s">
        <v>1697</v>
      </c>
      <c r="B101" s="68" t="s">
        <v>302</v>
      </c>
      <c r="C101" s="183" t="s">
        <v>82</v>
      </c>
      <c r="D101" s="183" t="s">
        <v>82</v>
      </c>
      <c r="E101" s="126"/>
      <c r="F101" s="183" t="s">
        <v>82</v>
      </c>
      <c r="G101" s="68"/>
    </row>
    <row r="102" spans="1:7" x14ac:dyDescent="0.25">
      <c r="A102" s="51" t="s">
        <v>1698</v>
      </c>
      <c r="B102" s="68" t="s">
        <v>12</v>
      </c>
      <c r="C102" s="183" t="s">
        <v>82</v>
      </c>
      <c r="D102" s="183" t="s">
        <v>82</v>
      </c>
      <c r="E102" s="126"/>
      <c r="F102" s="183" t="s">
        <v>82</v>
      </c>
      <c r="G102" s="68"/>
    </row>
    <row r="103" spans="1:7" x14ac:dyDescent="0.25">
      <c r="A103" s="51" t="s">
        <v>1699</v>
      </c>
      <c r="B103" s="68" t="s">
        <v>305</v>
      </c>
      <c r="C103" s="183" t="s">
        <v>82</v>
      </c>
      <c r="D103" s="183" t="s">
        <v>82</v>
      </c>
      <c r="E103" s="126"/>
      <c r="F103" s="183" t="s">
        <v>82</v>
      </c>
      <c r="G103" s="68"/>
    </row>
    <row r="104" spans="1:7" x14ac:dyDescent="0.25">
      <c r="A104" s="51" t="s">
        <v>1700</v>
      </c>
      <c r="B104" s="68" t="s">
        <v>307</v>
      </c>
      <c r="C104" s="183" t="s">
        <v>82</v>
      </c>
      <c r="D104" s="183" t="s">
        <v>82</v>
      </c>
      <c r="E104" s="126"/>
      <c r="F104" s="183" t="s">
        <v>82</v>
      </c>
      <c r="G104" s="68"/>
    </row>
    <row r="105" spans="1:7" x14ac:dyDescent="0.25">
      <c r="A105" s="51" t="s">
        <v>1701</v>
      </c>
      <c r="B105" s="68" t="s">
        <v>309</v>
      </c>
      <c r="C105" s="183" t="s">
        <v>82</v>
      </c>
      <c r="D105" s="183" t="s">
        <v>82</v>
      </c>
      <c r="E105" s="126"/>
      <c r="F105" s="183" t="s">
        <v>82</v>
      </c>
      <c r="G105" s="68"/>
    </row>
    <row r="106" spans="1:7" x14ac:dyDescent="0.25">
      <c r="A106" s="51" t="s">
        <v>1702</v>
      </c>
      <c r="B106" s="68" t="s">
        <v>311</v>
      </c>
      <c r="C106" s="183" t="s">
        <v>82</v>
      </c>
      <c r="D106" s="183" t="s">
        <v>82</v>
      </c>
      <c r="E106" s="126"/>
      <c r="F106" s="183" t="s">
        <v>82</v>
      </c>
      <c r="G106" s="68"/>
    </row>
    <row r="107" spans="1:7" x14ac:dyDescent="0.25">
      <c r="A107" s="51" t="s">
        <v>1703</v>
      </c>
      <c r="B107" s="68" t="s">
        <v>313</v>
      </c>
      <c r="C107" s="183" t="s">
        <v>82</v>
      </c>
      <c r="D107" s="183" t="s">
        <v>82</v>
      </c>
      <c r="E107" s="126"/>
      <c r="F107" s="183" t="s">
        <v>82</v>
      </c>
      <c r="G107" s="68"/>
    </row>
    <row r="108" spans="1:7" x14ac:dyDescent="0.25">
      <c r="A108" s="51" t="s">
        <v>1704</v>
      </c>
      <c r="B108" s="68" t="s">
        <v>139</v>
      </c>
      <c r="C108" s="183" t="s">
        <v>82</v>
      </c>
      <c r="D108" s="183" t="s">
        <v>82</v>
      </c>
      <c r="E108" s="126"/>
      <c r="F108" s="183" t="s">
        <v>82</v>
      </c>
      <c r="G108" s="68"/>
    </row>
    <row r="109" spans="1:7" x14ac:dyDescent="0.25">
      <c r="A109" s="51" t="s">
        <v>1976</v>
      </c>
      <c r="B109" s="180" t="s">
        <v>143</v>
      </c>
      <c r="C109" s="183"/>
      <c r="D109" s="183"/>
      <c r="E109" s="126"/>
      <c r="F109" s="183"/>
      <c r="G109" s="68"/>
    </row>
    <row r="110" spans="1:7" x14ac:dyDescent="0.25">
      <c r="A110" s="51" t="s">
        <v>1977</v>
      </c>
      <c r="B110" s="180" t="s">
        <v>143</v>
      </c>
      <c r="C110" s="183"/>
      <c r="D110" s="183"/>
      <c r="E110" s="126"/>
      <c r="F110" s="183"/>
      <c r="G110" s="68"/>
    </row>
    <row r="111" spans="1:7" x14ac:dyDescent="0.25">
      <c r="A111" s="51" t="s">
        <v>1978</v>
      </c>
      <c r="B111" s="180" t="s">
        <v>143</v>
      </c>
      <c r="C111" s="183"/>
      <c r="D111" s="183"/>
      <c r="E111" s="126"/>
      <c r="F111" s="183"/>
      <c r="G111" s="68"/>
    </row>
    <row r="112" spans="1:7" x14ac:dyDescent="0.25">
      <c r="A112" s="51" t="s">
        <v>1979</v>
      </c>
      <c r="B112" s="180" t="s">
        <v>143</v>
      </c>
      <c r="C112" s="183"/>
      <c r="D112" s="183"/>
      <c r="E112" s="126"/>
      <c r="F112" s="183"/>
      <c r="G112" s="68"/>
    </row>
    <row r="113" spans="1:7" x14ac:dyDescent="0.25">
      <c r="A113" s="51" t="s">
        <v>1980</v>
      </c>
      <c r="B113" s="180" t="s">
        <v>143</v>
      </c>
      <c r="C113" s="183"/>
      <c r="D113" s="183"/>
      <c r="E113" s="126"/>
      <c r="F113" s="183"/>
      <c r="G113" s="68"/>
    </row>
    <row r="114" spans="1:7" x14ac:dyDescent="0.25">
      <c r="A114" s="51" t="s">
        <v>1981</v>
      </c>
      <c r="B114" s="180" t="s">
        <v>143</v>
      </c>
      <c r="C114" s="183"/>
      <c r="D114" s="183"/>
      <c r="E114" s="126"/>
      <c r="F114" s="183"/>
      <c r="G114" s="68"/>
    </row>
    <row r="115" spans="1:7" x14ac:dyDescent="0.25">
      <c r="A115" s="51" t="s">
        <v>1982</v>
      </c>
      <c r="B115" s="180" t="s">
        <v>143</v>
      </c>
      <c r="C115" s="183"/>
      <c r="D115" s="183"/>
      <c r="E115" s="126"/>
      <c r="F115" s="183"/>
      <c r="G115" s="68"/>
    </row>
    <row r="116" spans="1:7" x14ac:dyDescent="0.25">
      <c r="A116" s="51" t="s">
        <v>1983</v>
      </c>
      <c r="B116" s="180" t="s">
        <v>143</v>
      </c>
      <c r="C116" s="183"/>
      <c r="D116" s="183"/>
      <c r="E116" s="126"/>
      <c r="F116" s="183"/>
      <c r="G116" s="68"/>
    </row>
    <row r="117" spans="1:7" x14ac:dyDescent="0.25">
      <c r="A117" s="51" t="s">
        <v>1984</v>
      </c>
      <c r="B117" s="180" t="s">
        <v>143</v>
      </c>
      <c r="C117" s="183"/>
      <c r="D117" s="183"/>
      <c r="E117" s="126"/>
      <c r="F117" s="183"/>
      <c r="G117" s="68"/>
    </row>
    <row r="118" spans="1:7" x14ac:dyDescent="0.25">
      <c r="A118" s="51" t="s">
        <v>1985</v>
      </c>
      <c r="B118" s="180" t="s">
        <v>143</v>
      </c>
      <c r="C118" s="183"/>
      <c r="D118" s="183"/>
      <c r="E118" s="126"/>
      <c r="F118" s="183"/>
      <c r="G118" s="68"/>
    </row>
    <row r="119" spans="1:7" x14ac:dyDescent="0.25">
      <c r="A119" s="70"/>
      <c r="B119" s="70" t="s">
        <v>1522</v>
      </c>
      <c r="C119" s="70" t="s">
        <v>467</v>
      </c>
      <c r="D119" s="70" t="s">
        <v>468</v>
      </c>
      <c r="E119" s="70"/>
      <c r="F119" s="70" t="s">
        <v>436</v>
      </c>
      <c r="G119" s="70"/>
    </row>
    <row r="120" spans="1:7" x14ac:dyDescent="0.25">
      <c r="A120" s="51" t="s">
        <v>1705</v>
      </c>
      <c r="B120" s="178" t="s">
        <v>560</v>
      </c>
      <c r="C120" s="183" t="s">
        <v>82</v>
      </c>
      <c r="D120" s="183" t="s">
        <v>82</v>
      </c>
      <c r="E120" s="126"/>
      <c r="F120" s="183" t="s">
        <v>82</v>
      </c>
      <c r="G120" s="68"/>
    </row>
    <row r="121" spans="1:7" x14ac:dyDescent="0.25">
      <c r="A121" s="51" t="s">
        <v>1706</v>
      </c>
      <c r="B121" s="178" t="s">
        <v>560</v>
      </c>
      <c r="C121" s="183" t="s">
        <v>82</v>
      </c>
      <c r="D121" s="183" t="s">
        <v>82</v>
      </c>
      <c r="E121" s="126"/>
      <c r="F121" s="183" t="s">
        <v>82</v>
      </c>
      <c r="G121" s="68"/>
    </row>
    <row r="122" spans="1:7" x14ac:dyDescent="0.25">
      <c r="A122" s="51" t="s">
        <v>1707</v>
      </c>
      <c r="B122" s="178" t="s">
        <v>560</v>
      </c>
      <c r="C122" s="183" t="s">
        <v>82</v>
      </c>
      <c r="D122" s="183" t="s">
        <v>82</v>
      </c>
      <c r="E122" s="126"/>
      <c r="F122" s="183" t="s">
        <v>82</v>
      </c>
      <c r="G122" s="68"/>
    </row>
    <row r="123" spans="1:7" x14ac:dyDescent="0.25">
      <c r="A123" s="51" t="s">
        <v>1708</v>
      </c>
      <c r="B123" s="178" t="s">
        <v>560</v>
      </c>
      <c r="C123" s="183" t="s">
        <v>82</v>
      </c>
      <c r="D123" s="183" t="s">
        <v>82</v>
      </c>
      <c r="E123" s="126"/>
      <c r="F123" s="183" t="s">
        <v>82</v>
      </c>
      <c r="G123" s="68"/>
    </row>
    <row r="124" spans="1:7" x14ac:dyDescent="0.25">
      <c r="A124" s="51" t="s">
        <v>1709</v>
      </c>
      <c r="B124" s="178" t="s">
        <v>560</v>
      </c>
      <c r="C124" s="183" t="s">
        <v>82</v>
      </c>
      <c r="D124" s="183" t="s">
        <v>82</v>
      </c>
      <c r="E124" s="126"/>
      <c r="F124" s="183" t="s">
        <v>82</v>
      </c>
      <c r="G124" s="68"/>
    </row>
    <row r="125" spans="1:7" x14ac:dyDescent="0.25">
      <c r="A125" s="51" t="s">
        <v>1710</v>
      </c>
      <c r="B125" s="178" t="s">
        <v>560</v>
      </c>
      <c r="C125" s="183" t="s">
        <v>82</v>
      </c>
      <c r="D125" s="183" t="s">
        <v>82</v>
      </c>
      <c r="E125" s="126"/>
      <c r="F125" s="183" t="s">
        <v>82</v>
      </c>
      <c r="G125" s="68"/>
    </row>
    <row r="126" spans="1:7" x14ac:dyDescent="0.25">
      <c r="A126" s="51" t="s">
        <v>1711</v>
      </c>
      <c r="B126" s="178" t="s">
        <v>560</v>
      </c>
      <c r="C126" s="183" t="s">
        <v>82</v>
      </c>
      <c r="D126" s="183" t="s">
        <v>82</v>
      </c>
      <c r="E126" s="126"/>
      <c r="F126" s="183" t="s">
        <v>82</v>
      </c>
      <c r="G126" s="68"/>
    </row>
    <row r="127" spans="1:7" x14ac:dyDescent="0.25">
      <c r="A127" s="51" t="s">
        <v>1712</v>
      </c>
      <c r="B127" s="178" t="s">
        <v>560</v>
      </c>
      <c r="C127" s="183" t="s">
        <v>82</v>
      </c>
      <c r="D127" s="183" t="s">
        <v>82</v>
      </c>
      <c r="E127" s="126"/>
      <c r="F127" s="183" t="s">
        <v>82</v>
      </c>
      <c r="G127" s="68"/>
    </row>
    <row r="128" spans="1:7" x14ac:dyDescent="0.25">
      <c r="A128" s="51" t="s">
        <v>1713</v>
      </c>
      <c r="B128" s="178" t="s">
        <v>560</v>
      </c>
      <c r="C128" s="183" t="s">
        <v>82</v>
      </c>
      <c r="D128" s="183" t="s">
        <v>82</v>
      </c>
      <c r="E128" s="126"/>
      <c r="F128" s="183" t="s">
        <v>82</v>
      </c>
      <c r="G128" s="68"/>
    </row>
    <row r="129" spans="1:7" x14ac:dyDescent="0.25">
      <c r="A129" s="51" t="s">
        <v>1714</v>
      </c>
      <c r="B129" s="178" t="s">
        <v>560</v>
      </c>
      <c r="C129" s="183" t="s">
        <v>82</v>
      </c>
      <c r="D129" s="183" t="s">
        <v>82</v>
      </c>
      <c r="E129" s="126"/>
      <c r="F129" s="183" t="s">
        <v>82</v>
      </c>
      <c r="G129" s="68"/>
    </row>
    <row r="130" spans="1:7" x14ac:dyDescent="0.25">
      <c r="A130" s="51" t="s">
        <v>1715</v>
      </c>
      <c r="B130" s="178" t="s">
        <v>560</v>
      </c>
      <c r="C130" s="183" t="s">
        <v>82</v>
      </c>
      <c r="D130" s="183" t="s">
        <v>82</v>
      </c>
      <c r="E130" s="126"/>
      <c r="F130" s="183" t="s">
        <v>82</v>
      </c>
      <c r="G130" s="68"/>
    </row>
    <row r="131" spans="1:7" x14ac:dyDescent="0.25">
      <c r="A131" s="51" t="s">
        <v>1716</v>
      </c>
      <c r="B131" s="178" t="s">
        <v>560</v>
      </c>
      <c r="C131" s="183" t="s">
        <v>82</v>
      </c>
      <c r="D131" s="183" t="s">
        <v>82</v>
      </c>
      <c r="E131" s="126"/>
      <c r="F131" s="183" t="s">
        <v>82</v>
      </c>
      <c r="G131" s="68"/>
    </row>
    <row r="132" spans="1:7" x14ac:dyDescent="0.25">
      <c r="A132" s="51" t="s">
        <v>1717</v>
      </c>
      <c r="B132" s="178" t="s">
        <v>560</v>
      </c>
      <c r="C132" s="183" t="s">
        <v>82</v>
      </c>
      <c r="D132" s="183" t="s">
        <v>82</v>
      </c>
      <c r="E132" s="126"/>
      <c r="F132" s="183" t="s">
        <v>82</v>
      </c>
      <c r="G132" s="68"/>
    </row>
    <row r="133" spans="1:7" x14ac:dyDescent="0.25">
      <c r="A133" s="51" t="s">
        <v>1718</v>
      </c>
      <c r="B133" s="178" t="s">
        <v>560</v>
      </c>
      <c r="C133" s="183" t="s">
        <v>82</v>
      </c>
      <c r="D133" s="183" t="s">
        <v>82</v>
      </c>
      <c r="E133" s="126"/>
      <c r="F133" s="183" t="s">
        <v>82</v>
      </c>
      <c r="G133" s="68"/>
    </row>
    <row r="134" spans="1:7" x14ac:dyDescent="0.25">
      <c r="A134" s="51" t="s">
        <v>1719</v>
      </c>
      <c r="B134" s="178" t="s">
        <v>560</v>
      </c>
      <c r="C134" s="183" t="s">
        <v>82</v>
      </c>
      <c r="D134" s="183" t="s">
        <v>82</v>
      </c>
      <c r="E134" s="126"/>
      <c r="F134" s="183" t="s">
        <v>82</v>
      </c>
      <c r="G134" s="68"/>
    </row>
    <row r="135" spans="1:7" x14ac:dyDescent="0.25">
      <c r="A135" s="51" t="s">
        <v>1720</v>
      </c>
      <c r="B135" s="178" t="s">
        <v>560</v>
      </c>
      <c r="C135" s="183" t="s">
        <v>82</v>
      </c>
      <c r="D135" s="183" t="s">
        <v>82</v>
      </c>
      <c r="E135" s="126"/>
      <c r="F135" s="183" t="s">
        <v>82</v>
      </c>
      <c r="G135" s="68"/>
    </row>
    <row r="136" spans="1:7" x14ac:dyDescent="0.25">
      <c r="A136" s="51" t="s">
        <v>1721</v>
      </c>
      <c r="B136" s="178" t="s">
        <v>560</v>
      </c>
      <c r="C136" s="183" t="s">
        <v>82</v>
      </c>
      <c r="D136" s="183" t="s">
        <v>82</v>
      </c>
      <c r="E136" s="126"/>
      <c r="F136" s="183" t="s">
        <v>82</v>
      </c>
      <c r="G136" s="68"/>
    </row>
    <row r="137" spans="1:7" x14ac:dyDescent="0.25">
      <c r="A137" s="51" t="s">
        <v>1722</v>
      </c>
      <c r="B137" s="178" t="s">
        <v>560</v>
      </c>
      <c r="C137" s="183" t="s">
        <v>82</v>
      </c>
      <c r="D137" s="183" t="s">
        <v>82</v>
      </c>
      <c r="E137" s="126"/>
      <c r="F137" s="183" t="s">
        <v>82</v>
      </c>
      <c r="G137" s="68"/>
    </row>
    <row r="138" spans="1:7" x14ac:dyDescent="0.25">
      <c r="A138" s="51" t="s">
        <v>1723</v>
      </c>
      <c r="B138" s="178" t="s">
        <v>560</v>
      </c>
      <c r="C138" s="183" t="s">
        <v>82</v>
      </c>
      <c r="D138" s="183" t="s">
        <v>82</v>
      </c>
      <c r="E138" s="126"/>
      <c r="F138" s="183" t="s">
        <v>82</v>
      </c>
      <c r="G138" s="68"/>
    </row>
    <row r="139" spans="1:7" x14ac:dyDescent="0.25">
      <c r="A139" s="51" t="s">
        <v>1724</v>
      </c>
      <c r="B139" s="178" t="s">
        <v>560</v>
      </c>
      <c r="C139" s="183" t="s">
        <v>82</v>
      </c>
      <c r="D139" s="183" t="s">
        <v>82</v>
      </c>
      <c r="E139" s="126"/>
      <c r="F139" s="183" t="s">
        <v>82</v>
      </c>
      <c r="G139" s="68"/>
    </row>
    <row r="140" spans="1:7" x14ac:dyDescent="0.25">
      <c r="A140" s="51" t="s">
        <v>1725</v>
      </c>
      <c r="B140" s="178" t="s">
        <v>560</v>
      </c>
      <c r="C140" s="183" t="s">
        <v>82</v>
      </c>
      <c r="D140" s="183" t="s">
        <v>82</v>
      </c>
      <c r="E140" s="126"/>
      <c r="F140" s="183" t="s">
        <v>82</v>
      </c>
      <c r="G140" s="68"/>
    </row>
    <row r="141" spans="1:7" x14ac:dyDescent="0.25">
      <c r="A141" s="51" t="s">
        <v>1726</v>
      </c>
      <c r="B141" s="178" t="s">
        <v>560</v>
      </c>
      <c r="C141" s="183" t="s">
        <v>82</v>
      </c>
      <c r="D141" s="183" t="s">
        <v>82</v>
      </c>
      <c r="E141" s="126"/>
      <c r="F141" s="183" t="s">
        <v>82</v>
      </c>
      <c r="G141" s="68"/>
    </row>
    <row r="142" spans="1:7" x14ac:dyDescent="0.25">
      <c r="A142" s="51" t="s">
        <v>1727</v>
      </c>
      <c r="B142" s="178" t="s">
        <v>560</v>
      </c>
      <c r="C142" s="183" t="s">
        <v>82</v>
      </c>
      <c r="D142" s="183" t="s">
        <v>82</v>
      </c>
      <c r="E142" s="126"/>
      <c r="F142" s="183" t="s">
        <v>82</v>
      </c>
      <c r="G142" s="68"/>
    </row>
    <row r="143" spans="1:7" x14ac:dyDescent="0.25">
      <c r="A143" s="51" t="s">
        <v>1728</v>
      </c>
      <c r="B143" s="178" t="s">
        <v>560</v>
      </c>
      <c r="C143" s="183" t="s">
        <v>82</v>
      </c>
      <c r="D143" s="183" t="s">
        <v>82</v>
      </c>
      <c r="E143" s="126"/>
      <c r="F143" s="183" t="s">
        <v>82</v>
      </c>
      <c r="G143" s="68"/>
    </row>
    <row r="144" spans="1:7" x14ac:dyDescent="0.25">
      <c r="A144" s="51" t="s">
        <v>1729</v>
      </c>
      <c r="B144" s="178" t="s">
        <v>560</v>
      </c>
      <c r="C144" s="183" t="s">
        <v>82</v>
      </c>
      <c r="D144" s="183" t="s">
        <v>82</v>
      </c>
      <c r="E144" s="126"/>
      <c r="F144" s="183" t="s">
        <v>82</v>
      </c>
      <c r="G144" s="68"/>
    </row>
    <row r="145" spans="1:7" x14ac:dyDescent="0.25">
      <c r="A145" s="51" t="s">
        <v>1730</v>
      </c>
      <c r="B145" s="178" t="s">
        <v>560</v>
      </c>
      <c r="C145" s="183" t="s">
        <v>82</v>
      </c>
      <c r="D145" s="183" t="s">
        <v>82</v>
      </c>
      <c r="E145" s="126"/>
      <c r="F145" s="183" t="s">
        <v>82</v>
      </c>
      <c r="G145" s="68"/>
    </row>
    <row r="146" spans="1:7" x14ac:dyDescent="0.25">
      <c r="A146" s="51" t="s">
        <v>1731</v>
      </c>
      <c r="B146" s="178" t="s">
        <v>560</v>
      </c>
      <c r="C146" s="183" t="s">
        <v>82</v>
      </c>
      <c r="D146" s="183" t="s">
        <v>82</v>
      </c>
      <c r="E146" s="126"/>
      <c r="F146" s="183" t="s">
        <v>82</v>
      </c>
      <c r="G146" s="68"/>
    </row>
    <row r="147" spans="1:7" x14ac:dyDescent="0.25">
      <c r="A147" s="51" t="s">
        <v>1732</v>
      </c>
      <c r="B147" s="178" t="s">
        <v>560</v>
      </c>
      <c r="C147" s="183" t="s">
        <v>82</v>
      </c>
      <c r="D147" s="183" t="s">
        <v>82</v>
      </c>
      <c r="E147" s="126"/>
      <c r="F147" s="183" t="s">
        <v>82</v>
      </c>
      <c r="G147" s="68"/>
    </row>
    <row r="148" spans="1:7" x14ac:dyDescent="0.25">
      <c r="A148" s="51" t="s">
        <v>1733</v>
      </c>
      <c r="B148" s="178" t="s">
        <v>560</v>
      </c>
      <c r="C148" s="183" t="s">
        <v>82</v>
      </c>
      <c r="D148" s="183" t="s">
        <v>82</v>
      </c>
      <c r="E148" s="126"/>
      <c r="F148" s="183" t="s">
        <v>82</v>
      </c>
      <c r="G148" s="68"/>
    </row>
    <row r="149" spans="1:7" x14ac:dyDescent="0.25">
      <c r="A149" s="51" t="s">
        <v>1734</v>
      </c>
      <c r="B149" s="178" t="s">
        <v>560</v>
      </c>
      <c r="C149" s="183" t="s">
        <v>82</v>
      </c>
      <c r="D149" s="183" t="s">
        <v>82</v>
      </c>
      <c r="E149" s="126"/>
      <c r="F149" s="183" t="s">
        <v>82</v>
      </c>
      <c r="G149" s="68"/>
    </row>
    <row r="150" spans="1:7" x14ac:dyDescent="0.25">
      <c r="A150" s="51" t="s">
        <v>1735</v>
      </c>
      <c r="B150" s="178" t="s">
        <v>560</v>
      </c>
      <c r="C150" s="183" t="s">
        <v>82</v>
      </c>
      <c r="D150" s="183" t="s">
        <v>82</v>
      </c>
      <c r="E150" s="126"/>
      <c r="F150" s="183" t="s">
        <v>82</v>
      </c>
      <c r="G150" s="68"/>
    </row>
    <row r="151" spans="1:7" x14ac:dyDescent="0.25">
      <c r="A151" s="51" t="s">
        <v>1736</v>
      </c>
      <c r="B151" s="178" t="s">
        <v>560</v>
      </c>
      <c r="C151" s="183" t="s">
        <v>82</v>
      </c>
      <c r="D151" s="183" t="s">
        <v>82</v>
      </c>
      <c r="E151" s="126"/>
      <c r="F151" s="183" t="s">
        <v>82</v>
      </c>
      <c r="G151" s="68"/>
    </row>
    <row r="152" spans="1:7" x14ac:dyDescent="0.25">
      <c r="A152" s="51" t="s">
        <v>1737</v>
      </c>
      <c r="B152" s="178" t="s">
        <v>560</v>
      </c>
      <c r="C152" s="183" t="s">
        <v>82</v>
      </c>
      <c r="D152" s="183" t="s">
        <v>82</v>
      </c>
      <c r="E152" s="126"/>
      <c r="F152" s="183" t="s">
        <v>82</v>
      </c>
      <c r="G152" s="68"/>
    </row>
    <row r="153" spans="1:7" x14ac:dyDescent="0.25">
      <c r="A153" s="51" t="s">
        <v>1738</v>
      </c>
      <c r="B153" s="178" t="s">
        <v>560</v>
      </c>
      <c r="C153" s="183" t="s">
        <v>82</v>
      </c>
      <c r="D153" s="183" t="s">
        <v>82</v>
      </c>
      <c r="E153" s="126"/>
      <c r="F153" s="183" t="s">
        <v>82</v>
      </c>
      <c r="G153" s="68"/>
    </row>
    <row r="154" spans="1:7" x14ac:dyDescent="0.25">
      <c r="A154" s="51" t="s">
        <v>1739</v>
      </c>
      <c r="B154" s="178" t="s">
        <v>560</v>
      </c>
      <c r="C154" s="183" t="s">
        <v>82</v>
      </c>
      <c r="D154" s="183" t="s">
        <v>82</v>
      </c>
      <c r="E154" s="126"/>
      <c r="F154" s="183" t="s">
        <v>82</v>
      </c>
      <c r="G154" s="68"/>
    </row>
    <row r="155" spans="1:7" x14ac:dyDescent="0.25">
      <c r="A155" s="51" t="s">
        <v>1740</v>
      </c>
      <c r="B155" s="178" t="s">
        <v>560</v>
      </c>
      <c r="C155" s="183" t="s">
        <v>82</v>
      </c>
      <c r="D155" s="183" t="s">
        <v>82</v>
      </c>
      <c r="E155" s="126"/>
      <c r="F155" s="183" t="s">
        <v>82</v>
      </c>
      <c r="G155" s="68"/>
    </row>
    <row r="156" spans="1:7" x14ac:dyDescent="0.25">
      <c r="A156" s="51" t="s">
        <v>1741</v>
      </c>
      <c r="B156" s="178" t="s">
        <v>560</v>
      </c>
      <c r="C156" s="183" t="s">
        <v>82</v>
      </c>
      <c r="D156" s="183" t="s">
        <v>82</v>
      </c>
      <c r="E156" s="126"/>
      <c r="F156" s="183" t="s">
        <v>82</v>
      </c>
      <c r="G156" s="68"/>
    </row>
    <row r="157" spans="1:7" x14ac:dyDescent="0.25">
      <c r="A157" s="51" t="s">
        <v>1742</v>
      </c>
      <c r="B157" s="178" t="s">
        <v>560</v>
      </c>
      <c r="C157" s="183" t="s">
        <v>82</v>
      </c>
      <c r="D157" s="183" t="s">
        <v>82</v>
      </c>
      <c r="E157" s="126"/>
      <c r="F157" s="183" t="s">
        <v>82</v>
      </c>
      <c r="G157" s="68"/>
    </row>
    <row r="158" spans="1:7" x14ac:dyDescent="0.25">
      <c r="A158" s="51" t="s">
        <v>1743</v>
      </c>
      <c r="B158" s="178" t="s">
        <v>560</v>
      </c>
      <c r="C158" s="183" t="s">
        <v>82</v>
      </c>
      <c r="D158" s="183" t="s">
        <v>82</v>
      </c>
      <c r="E158" s="126"/>
      <c r="F158" s="183" t="s">
        <v>82</v>
      </c>
      <c r="G158" s="68"/>
    </row>
    <row r="159" spans="1:7" x14ac:dyDescent="0.25">
      <c r="A159" s="51" t="s">
        <v>1744</v>
      </c>
      <c r="B159" s="178" t="s">
        <v>560</v>
      </c>
      <c r="C159" s="183" t="s">
        <v>82</v>
      </c>
      <c r="D159" s="183" t="s">
        <v>82</v>
      </c>
      <c r="E159" s="126"/>
      <c r="F159" s="183" t="s">
        <v>82</v>
      </c>
      <c r="G159" s="68"/>
    </row>
    <row r="160" spans="1:7" x14ac:dyDescent="0.25">
      <c r="A160" s="51" t="s">
        <v>1745</v>
      </c>
      <c r="B160" s="178" t="s">
        <v>560</v>
      </c>
      <c r="C160" s="183" t="s">
        <v>82</v>
      </c>
      <c r="D160" s="183" t="s">
        <v>82</v>
      </c>
      <c r="E160" s="126"/>
      <c r="F160" s="183" t="s">
        <v>82</v>
      </c>
      <c r="G160" s="68"/>
    </row>
    <row r="161" spans="1:7" x14ac:dyDescent="0.25">
      <c r="A161" s="51" t="s">
        <v>1746</v>
      </c>
      <c r="B161" s="178" t="s">
        <v>560</v>
      </c>
      <c r="C161" s="183" t="s">
        <v>82</v>
      </c>
      <c r="D161" s="183" t="s">
        <v>82</v>
      </c>
      <c r="E161" s="126"/>
      <c r="F161" s="183" t="s">
        <v>82</v>
      </c>
      <c r="G161" s="68"/>
    </row>
    <row r="162" spans="1:7" x14ac:dyDescent="0.25">
      <c r="A162" s="51" t="s">
        <v>1747</v>
      </c>
      <c r="B162" s="178" t="s">
        <v>560</v>
      </c>
      <c r="C162" s="183" t="s">
        <v>82</v>
      </c>
      <c r="D162" s="183" t="s">
        <v>82</v>
      </c>
      <c r="E162" s="126"/>
      <c r="F162" s="183" t="s">
        <v>82</v>
      </c>
      <c r="G162" s="68"/>
    </row>
    <row r="163" spans="1:7" x14ac:dyDescent="0.25">
      <c r="A163" s="51" t="s">
        <v>1748</v>
      </c>
      <c r="B163" s="178" t="s">
        <v>560</v>
      </c>
      <c r="C163" s="183" t="s">
        <v>82</v>
      </c>
      <c r="D163" s="183" t="s">
        <v>82</v>
      </c>
      <c r="E163" s="126"/>
      <c r="F163" s="183" t="s">
        <v>82</v>
      </c>
      <c r="G163" s="68"/>
    </row>
    <row r="164" spans="1:7" x14ac:dyDescent="0.25">
      <c r="A164" s="51" t="s">
        <v>1749</v>
      </c>
      <c r="B164" s="178" t="s">
        <v>560</v>
      </c>
      <c r="C164" s="183" t="s">
        <v>82</v>
      </c>
      <c r="D164" s="183" t="s">
        <v>82</v>
      </c>
      <c r="E164" s="126"/>
      <c r="F164" s="183" t="s">
        <v>82</v>
      </c>
      <c r="G164" s="68"/>
    </row>
    <row r="165" spans="1:7" x14ac:dyDescent="0.25">
      <c r="A165" s="51" t="s">
        <v>1750</v>
      </c>
      <c r="B165" s="178" t="s">
        <v>560</v>
      </c>
      <c r="C165" s="183" t="s">
        <v>82</v>
      </c>
      <c r="D165" s="183" t="s">
        <v>82</v>
      </c>
      <c r="E165" s="126"/>
      <c r="F165" s="183" t="s">
        <v>82</v>
      </c>
      <c r="G165" s="68"/>
    </row>
    <row r="166" spans="1:7" x14ac:dyDescent="0.25">
      <c r="A166" s="51" t="s">
        <v>1751</v>
      </c>
      <c r="B166" s="178" t="s">
        <v>560</v>
      </c>
      <c r="C166" s="183" t="s">
        <v>82</v>
      </c>
      <c r="D166" s="183" t="s">
        <v>82</v>
      </c>
      <c r="E166" s="126"/>
      <c r="F166" s="183" t="s">
        <v>82</v>
      </c>
      <c r="G166" s="68"/>
    </row>
    <row r="167" spans="1:7" x14ac:dyDescent="0.25">
      <c r="A167" s="51" t="s">
        <v>1752</v>
      </c>
      <c r="B167" s="178" t="s">
        <v>560</v>
      </c>
      <c r="C167" s="183" t="s">
        <v>82</v>
      </c>
      <c r="D167" s="183" t="s">
        <v>82</v>
      </c>
      <c r="E167" s="126"/>
      <c r="F167" s="183" t="s">
        <v>82</v>
      </c>
      <c r="G167" s="68"/>
    </row>
    <row r="168" spans="1:7" x14ac:dyDescent="0.25">
      <c r="A168" s="51" t="s">
        <v>1753</v>
      </c>
      <c r="B168" s="178" t="s">
        <v>560</v>
      </c>
      <c r="C168" s="183" t="s">
        <v>82</v>
      </c>
      <c r="D168" s="183" t="s">
        <v>82</v>
      </c>
      <c r="E168" s="126"/>
      <c r="F168" s="183" t="s">
        <v>82</v>
      </c>
      <c r="G168" s="68"/>
    </row>
    <row r="169" spans="1:7" x14ac:dyDescent="0.25">
      <c r="A169" s="51" t="s">
        <v>1754</v>
      </c>
      <c r="B169" s="178" t="s">
        <v>560</v>
      </c>
      <c r="C169" s="183" t="s">
        <v>82</v>
      </c>
      <c r="D169" s="183" t="s">
        <v>82</v>
      </c>
      <c r="E169" s="126"/>
      <c r="F169" s="183" t="s">
        <v>82</v>
      </c>
      <c r="G169" s="68"/>
    </row>
    <row r="170" spans="1:7" x14ac:dyDescent="0.25">
      <c r="A170" s="70"/>
      <c r="B170" s="70" t="s">
        <v>591</v>
      </c>
      <c r="C170" s="70" t="s">
        <v>467</v>
      </c>
      <c r="D170" s="70" t="s">
        <v>468</v>
      </c>
      <c r="E170" s="70"/>
      <c r="F170" s="70" t="s">
        <v>436</v>
      </c>
      <c r="G170" s="70"/>
    </row>
    <row r="171" spans="1:7" x14ac:dyDescent="0.25">
      <c r="A171" s="51" t="s">
        <v>1755</v>
      </c>
      <c r="B171" s="51" t="s">
        <v>593</v>
      </c>
      <c r="C171" s="183" t="s">
        <v>82</v>
      </c>
      <c r="D171" s="183" t="s">
        <v>82</v>
      </c>
      <c r="E171" s="127"/>
      <c r="F171" s="183" t="s">
        <v>82</v>
      </c>
      <c r="G171" s="68"/>
    </row>
    <row r="172" spans="1:7" x14ac:dyDescent="0.25">
      <c r="A172" s="51" t="s">
        <v>1756</v>
      </c>
      <c r="B172" s="51" t="s">
        <v>595</v>
      </c>
      <c r="C172" s="183" t="s">
        <v>82</v>
      </c>
      <c r="D172" s="183" t="s">
        <v>82</v>
      </c>
      <c r="E172" s="127"/>
      <c r="F172" s="183" t="s">
        <v>82</v>
      </c>
      <c r="G172" s="68"/>
    </row>
    <row r="173" spans="1:7" x14ac:dyDescent="0.25">
      <c r="A173" s="51" t="s">
        <v>1757</v>
      </c>
      <c r="B173" s="51" t="s">
        <v>139</v>
      </c>
      <c r="C173" s="183" t="s">
        <v>82</v>
      </c>
      <c r="D173" s="183" t="s">
        <v>82</v>
      </c>
      <c r="E173" s="127"/>
      <c r="F173" s="183" t="s">
        <v>82</v>
      </c>
      <c r="G173" s="68"/>
    </row>
    <row r="174" spans="1:7" x14ac:dyDescent="0.25">
      <c r="A174" s="51" t="s">
        <v>1758</v>
      </c>
      <c r="B174" s="163"/>
      <c r="C174" s="183"/>
      <c r="D174" s="183"/>
      <c r="E174" s="127"/>
      <c r="F174" s="183"/>
      <c r="G174" s="68"/>
    </row>
    <row r="175" spans="1:7" x14ac:dyDescent="0.25">
      <c r="A175" s="51" t="s">
        <v>1759</v>
      </c>
      <c r="B175" s="163"/>
      <c r="C175" s="183"/>
      <c r="D175" s="183"/>
      <c r="E175" s="127"/>
      <c r="F175" s="183"/>
      <c r="G175" s="68"/>
    </row>
    <row r="176" spans="1:7" x14ac:dyDescent="0.25">
      <c r="A176" s="51" t="s">
        <v>1760</v>
      </c>
      <c r="B176" s="163"/>
      <c r="C176" s="183"/>
      <c r="D176" s="183"/>
      <c r="E176" s="127"/>
      <c r="F176" s="183"/>
      <c r="G176" s="68"/>
    </row>
    <row r="177" spans="1:7" x14ac:dyDescent="0.25">
      <c r="A177" s="51" t="s">
        <v>1761</v>
      </c>
      <c r="B177" s="163"/>
      <c r="C177" s="183"/>
      <c r="D177" s="183"/>
      <c r="E177" s="127"/>
      <c r="F177" s="183"/>
      <c r="G177" s="68"/>
    </row>
    <row r="178" spans="1:7" x14ac:dyDescent="0.25">
      <c r="A178" s="51" t="s">
        <v>1762</v>
      </c>
      <c r="B178" s="163"/>
      <c r="C178" s="183"/>
      <c r="D178" s="183"/>
      <c r="E178" s="127"/>
      <c r="F178" s="183"/>
      <c r="G178" s="68"/>
    </row>
    <row r="179" spans="1:7" x14ac:dyDescent="0.25">
      <c r="A179" s="51" t="s">
        <v>1763</v>
      </c>
      <c r="B179" s="163"/>
      <c r="C179" s="183"/>
      <c r="D179" s="183"/>
      <c r="E179" s="127"/>
      <c r="F179" s="183"/>
      <c r="G179" s="68"/>
    </row>
    <row r="180" spans="1:7" x14ac:dyDescent="0.25">
      <c r="A180" s="70"/>
      <c r="B180" s="70" t="s">
        <v>603</v>
      </c>
      <c r="C180" s="70" t="s">
        <v>467</v>
      </c>
      <c r="D180" s="70" t="s">
        <v>468</v>
      </c>
      <c r="E180" s="70"/>
      <c r="F180" s="70" t="s">
        <v>436</v>
      </c>
      <c r="G180" s="70"/>
    </row>
    <row r="181" spans="1:7" x14ac:dyDescent="0.25">
      <c r="A181" s="51" t="s">
        <v>1764</v>
      </c>
      <c r="B181" s="51" t="s">
        <v>605</v>
      </c>
      <c r="C181" s="183" t="s">
        <v>82</v>
      </c>
      <c r="D181" s="183" t="s">
        <v>82</v>
      </c>
      <c r="E181" s="127"/>
      <c r="F181" s="183" t="s">
        <v>82</v>
      </c>
      <c r="G181" s="68"/>
    </row>
    <row r="182" spans="1:7" x14ac:dyDescent="0.25">
      <c r="A182" s="51" t="s">
        <v>1765</v>
      </c>
      <c r="B182" s="51" t="s">
        <v>607</v>
      </c>
      <c r="C182" s="183" t="s">
        <v>82</v>
      </c>
      <c r="D182" s="183" t="s">
        <v>82</v>
      </c>
      <c r="E182" s="127"/>
      <c r="F182" s="183" t="s">
        <v>82</v>
      </c>
      <c r="G182" s="68"/>
    </row>
    <row r="183" spans="1:7" x14ac:dyDescent="0.25">
      <c r="A183" s="51" t="s">
        <v>1766</v>
      </c>
      <c r="B183" s="51" t="s">
        <v>139</v>
      </c>
      <c r="C183" s="183" t="s">
        <v>82</v>
      </c>
      <c r="D183" s="183" t="s">
        <v>82</v>
      </c>
      <c r="E183" s="127"/>
      <c r="F183" s="183" t="s">
        <v>82</v>
      </c>
      <c r="G183" s="68"/>
    </row>
    <row r="184" spans="1:7" x14ac:dyDescent="0.25">
      <c r="A184" s="51" t="s">
        <v>1767</v>
      </c>
      <c r="B184" s="163"/>
      <c r="C184" s="163"/>
      <c r="D184" s="163"/>
      <c r="E184" s="49"/>
      <c r="F184" s="163"/>
      <c r="G184" s="68"/>
    </row>
    <row r="185" spans="1:7" x14ac:dyDescent="0.25">
      <c r="A185" s="51" t="s">
        <v>1768</v>
      </c>
      <c r="B185" s="163"/>
      <c r="C185" s="163"/>
      <c r="D185" s="163"/>
      <c r="E185" s="49"/>
      <c r="F185" s="163"/>
      <c r="G185" s="68"/>
    </row>
    <row r="186" spans="1:7" x14ac:dyDescent="0.25">
      <c r="A186" s="51" t="s">
        <v>1769</v>
      </c>
      <c r="B186" s="163"/>
      <c r="C186" s="163"/>
      <c r="D186" s="163"/>
      <c r="E186" s="49"/>
      <c r="F186" s="163"/>
      <c r="G186" s="68"/>
    </row>
    <row r="187" spans="1:7" x14ac:dyDescent="0.25">
      <c r="A187" s="51" t="s">
        <v>1770</v>
      </c>
      <c r="B187" s="163"/>
      <c r="C187" s="163"/>
      <c r="D187" s="163"/>
      <c r="E187" s="49"/>
      <c r="F187" s="163"/>
      <c r="G187" s="68"/>
    </row>
    <row r="188" spans="1:7" x14ac:dyDescent="0.25">
      <c r="A188" s="51" t="s">
        <v>1771</v>
      </c>
      <c r="B188" s="163"/>
      <c r="C188" s="163"/>
      <c r="D188" s="163"/>
      <c r="E188" s="49"/>
      <c r="F188" s="163"/>
      <c r="G188" s="68"/>
    </row>
    <row r="189" spans="1:7" x14ac:dyDescent="0.25">
      <c r="A189" s="51" t="s">
        <v>1772</v>
      </c>
      <c r="B189" s="163"/>
      <c r="C189" s="163"/>
      <c r="D189" s="163"/>
      <c r="E189" s="49"/>
      <c r="F189" s="163"/>
      <c r="G189" s="68"/>
    </row>
    <row r="190" spans="1:7" x14ac:dyDescent="0.25">
      <c r="A190" s="70"/>
      <c r="B190" s="70" t="s">
        <v>615</v>
      </c>
      <c r="C190" s="70" t="s">
        <v>467</v>
      </c>
      <c r="D190" s="70" t="s">
        <v>468</v>
      </c>
      <c r="E190" s="70"/>
      <c r="F190" s="70" t="s">
        <v>436</v>
      </c>
      <c r="G190" s="70"/>
    </row>
    <row r="191" spans="1:7" x14ac:dyDescent="0.25">
      <c r="A191" s="51" t="s">
        <v>1773</v>
      </c>
      <c r="B191" s="47" t="s">
        <v>617</v>
      </c>
      <c r="C191" s="183" t="s">
        <v>82</v>
      </c>
      <c r="D191" s="183" t="s">
        <v>82</v>
      </c>
      <c r="E191" s="127"/>
      <c r="F191" s="183" t="s">
        <v>82</v>
      </c>
      <c r="G191" s="68"/>
    </row>
    <row r="192" spans="1:7" x14ac:dyDescent="0.25">
      <c r="A192" s="51" t="s">
        <v>1774</v>
      </c>
      <c r="B192" s="47" t="s">
        <v>619</v>
      </c>
      <c r="C192" s="183" t="s">
        <v>82</v>
      </c>
      <c r="D192" s="183" t="s">
        <v>82</v>
      </c>
      <c r="E192" s="127"/>
      <c r="F192" s="183" t="s">
        <v>82</v>
      </c>
      <c r="G192" s="68"/>
    </row>
    <row r="193" spans="1:7" x14ac:dyDescent="0.25">
      <c r="A193" s="51" t="s">
        <v>1775</v>
      </c>
      <c r="B193" s="47" t="s">
        <v>621</v>
      </c>
      <c r="C193" s="183" t="s">
        <v>82</v>
      </c>
      <c r="D193" s="183" t="s">
        <v>82</v>
      </c>
      <c r="E193" s="126"/>
      <c r="F193" s="183" t="s">
        <v>82</v>
      </c>
      <c r="G193" s="68"/>
    </row>
    <row r="194" spans="1:7" x14ac:dyDescent="0.25">
      <c r="A194" s="51" t="s">
        <v>1776</v>
      </c>
      <c r="B194" s="47" t="s">
        <v>623</v>
      </c>
      <c r="C194" s="183" t="s">
        <v>82</v>
      </c>
      <c r="D194" s="183" t="s">
        <v>82</v>
      </c>
      <c r="E194" s="126"/>
      <c r="F194" s="183" t="s">
        <v>82</v>
      </c>
      <c r="G194" s="68"/>
    </row>
    <row r="195" spans="1:7" x14ac:dyDescent="0.25">
      <c r="A195" s="51" t="s">
        <v>1777</v>
      </c>
      <c r="B195" s="47" t="s">
        <v>625</v>
      </c>
      <c r="C195" s="183" t="s">
        <v>82</v>
      </c>
      <c r="D195" s="183" t="s">
        <v>82</v>
      </c>
      <c r="E195" s="126"/>
      <c r="F195" s="183" t="s">
        <v>82</v>
      </c>
      <c r="G195" s="68"/>
    </row>
    <row r="196" spans="1:7" x14ac:dyDescent="0.25">
      <c r="A196" s="51" t="s">
        <v>2262</v>
      </c>
      <c r="B196" s="181"/>
      <c r="C196" s="183"/>
      <c r="D196" s="183"/>
      <c r="E196" s="126"/>
      <c r="F196" s="183"/>
      <c r="G196" s="68"/>
    </row>
    <row r="197" spans="1:7" x14ac:dyDescent="0.25">
      <c r="A197" s="51" t="s">
        <v>2263</v>
      </c>
      <c r="B197" s="181"/>
      <c r="C197" s="183"/>
      <c r="D197" s="183"/>
      <c r="E197" s="126"/>
      <c r="F197" s="183"/>
      <c r="G197" s="68"/>
    </row>
    <row r="198" spans="1:7" x14ac:dyDescent="0.25">
      <c r="A198" s="51" t="s">
        <v>2264</v>
      </c>
      <c r="B198" s="196"/>
      <c r="C198" s="183"/>
      <c r="D198" s="183"/>
      <c r="E198" s="126"/>
      <c r="F198" s="183"/>
      <c r="G198" s="68"/>
    </row>
    <row r="199" spans="1:7" x14ac:dyDescent="0.25">
      <c r="A199" s="51" t="s">
        <v>2265</v>
      </c>
      <c r="B199" s="196"/>
      <c r="C199" s="183"/>
      <c r="D199" s="183"/>
      <c r="E199" s="126"/>
      <c r="F199" s="183"/>
      <c r="G199" s="68"/>
    </row>
    <row r="200" spans="1:7" x14ac:dyDescent="0.25">
      <c r="A200" s="70"/>
      <c r="B200" s="70" t="s">
        <v>630</v>
      </c>
      <c r="C200" s="70" t="s">
        <v>467</v>
      </c>
      <c r="D200" s="70" t="s">
        <v>468</v>
      </c>
      <c r="E200" s="70"/>
      <c r="F200" s="70" t="s">
        <v>436</v>
      </c>
      <c r="G200" s="70"/>
    </row>
    <row r="201" spans="1:7" x14ac:dyDescent="0.25">
      <c r="A201" s="51" t="s">
        <v>1778</v>
      </c>
      <c r="B201" s="51" t="s">
        <v>632</v>
      </c>
      <c r="C201" s="183" t="s">
        <v>82</v>
      </c>
      <c r="D201" s="183" t="s">
        <v>82</v>
      </c>
      <c r="E201" s="127"/>
      <c r="F201" s="183" t="s">
        <v>82</v>
      </c>
      <c r="G201" s="68"/>
    </row>
    <row r="202" spans="1:7" x14ac:dyDescent="0.25">
      <c r="A202" s="51" t="s">
        <v>2266</v>
      </c>
      <c r="B202" s="197"/>
      <c r="C202" s="183"/>
      <c r="D202" s="183"/>
      <c r="E202" s="127"/>
      <c r="F202" s="183"/>
      <c r="G202" s="68"/>
    </row>
    <row r="203" spans="1:7" x14ac:dyDescent="0.25">
      <c r="A203" s="51" t="s">
        <v>2267</v>
      </c>
      <c r="B203" s="197"/>
      <c r="C203" s="183"/>
      <c r="D203" s="183"/>
      <c r="E203" s="127"/>
      <c r="F203" s="183"/>
      <c r="G203" s="68"/>
    </row>
    <row r="204" spans="1:7" x14ac:dyDescent="0.25">
      <c r="A204" s="51" t="s">
        <v>2268</v>
      </c>
      <c r="B204" s="197"/>
      <c r="C204" s="183"/>
      <c r="D204" s="183"/>
      <c r="E204" s="127"/>
      <c r="F204" s="183"/>
      <c r="G204" s="68"/>
    </row>
    <row r="205" spans="1:7" x14ac:dyDescent="0.25">
      <c r="A205" s="51" t="s">
        <v>2269</v>
      </c>
      <c r="B205" s="197"/>
      <c r="C205" s="183"/>
      <c r="D205" s="183"/>
      <c r="E205" s="127"/>
      <c r="F205" s="183"/>
      <c r="G205" s="68"/>
    </row>
    <row r="206" spans="1:7" x14ac:dyDescent="0.25">
      <c r="A206" s="51" t="s">
        <v>2270</v>
      </c>
      <c r="B206" s="178"/>
      <c r="C206" s="178"/>
      <c r="D206" s="178"/>
      <c r="E206" s="68"/>
      <c r="F206" s="178"/>
      <c r="G206" s="68"/>
    </row>
    <row r="207" spans="1:7" x14ac:dyDescent="0.25">
      <c r="A207" s="51" t="s">
        <v>2271</v>
      </c>
      <c r="B207" s="178"/>
      <c r="C207" s="178"/>
      <c r="D207" s="178"/>
      <c r="E207" s="68"/>
      <c r="F207" s="178"/>
      <c r="G207" s="68"/>
    </row>
    <row r="208" spans="1:7" x14ac:dyDescent="0.25">
      <c r="A208" s="51" t="s">
        <v>2272</v>
      </c>
      <c r="B208" s="178"/>
      <c r="C208" s="178"/>
      <c r="D208" s="178"/>
      <c r="E208" s="68"/>
      <c r="F208" s="178"/>
      <c r="G208" s="68"/>
    </row>
    <row r="209" spans="1:7" ht="18.75" x14ac:dyDescent="0.25">
      <c r="A209" s="122"/>
      <c r="B209" s="150" t="s">
        <v>2998</v>
      </c>
      <c r="C209" s="149"/>
      <c r="D209" s="149"/>
      <c r="E209" s="149"/>
      <c r="F209" s="149"/>
      <c r="G209" s="149"/>
    </row>
    <row r="210" spans="1:7" x14ac:dyDescent="0.25">
      <c r="A210" s="70"/>
      <c r="B210" s="70" t="s">
        <v>636</v>
      </c>
      <c r="C210" s="70" t="s">
        <v>637</v>
      </c>
      <c r="D210" s="70" t="s">
        <v>638</v>
      </c>
      <c r="E210" s="70"/>
      <c r="F210" s="70" t="s">
        <v>467</v>
      </c>
      <c r="G210" s="70" t="s">
        <v>639</v>
      </c>
    </row>
    <row r="211" spans="1:7" x14ac:dyDescent="0.25">
      <c r="A211" s="51" t="s">
        <v>1779</v>
      </c>
      <c r="B211" s="68" t="s">
        <v>641</v>
      </c>
      <c r="C211" s="166" t="s">
        <v>82</v>
      </c>
      <c r="D211" s="51"/>
      <c r="E211" s="65"/>
      <c r="F211" s="83"/>
      <c r="G211" s="83"/>
    </row>
    <row r="212" spans="1:7" x14ac:dyDescent="0.25">
      <c r="A212" s="65"/>
      <c r="B212" s="94"/>
      <c r="C212" s="65"/>
      <c r="D212" s="65"/>
      <c r="E212" s="65"/>
      <c r="F212" s="83"/>
      <c r="G212" s="83"/>
    </row>
    <row r="213" spans="1:7" x14ac:dyDescent="0.25">
      <c r="A213" s="51"/>
      <c r="B213" s="68" t="s">
        <v>642</v>
      </c>
      <c r="C213" s="65"/>
      <c r="D213" s="65"/>
      <c r="E213" s="65"/>
      <c r="F213" s="83"/>
      <c r="G213" s="83"/>
    </row>
    <row r="214" spans="1:7" x14ac:dyDescent="0.25">
      <c r="A214" s="51" t="s">
        <v>1780</v>
      </c>
      <c r="B214" s="178" t="s">
        <v>560</v>
      </c>
      <c r="C214" s="166" t="s">
        <v>82</v>
      </c>
      <c r="D214" s="184" t="s">
        <v>82</v>
      </c>
      <c r="E214" s="65"/>
      <c r="F214" s="138" t="str">
        <f>IF($C$238=0,"",IF(C214="[for completion]","",IF(C214="","",C214/$C$238)))</f>
        <v/>
      </c>
      <c r="G214" s="138" t="str">
        <f>IF($D$238=0,"",IF(D214="[for completion]","",IF(D214="","",D214/$D$238)))</f>
        <v/>
      </c>
    </row>
    <row r="215" spans="1:7" x14ac:dyDescent="0.25">
      <c r="A215" s="51" t="s">
        <v>1781</v>
      </c>
      <c r="B215" s="178" t="s">
        <v>560</v>
      </c>
      <c r="C215" s="166" t="s">
        <v>82</v>
      </c>
      <c r="D215" s="184" t="s">
        <v>82</v>
      </c>
      <c r="E215" s="65"/>
      <c r="F215" s="138" t="str">
        <f t="shared" ref="F215:F237" si="1">IF($C$238=0,"",IF(C215="[for completion]","",IF(C215="","",C215/$C$238)))</f>
        <v/>
      </c>
      <c r="G215" s="138" t="str">
        <f t="shared" ref="G215:G237" si="2">IF($D$238=0,"",IF(D215="[for completion]","",IF(D215="","",D215/$D$238)))</f>
        <v/>
      </c>
    </row>
    <row r="216" spans="1:7" x14ac:dyDescent="0.25">
      <c r="A216" s="51" t="s">
        <v>1782</v>
      </c>
      <c r="B216" s="178" t="s">
        <v>560</v>
      </c>
      <c r="C216" s="166" t="s">
        <v>82</v>
      </c>
      <c r="D216" s="184" t="s">
        <v>82</v>
      </c>
      <c r="E216" s="65"/>
      <c r="F216" s="138" t="str">
        <f t="shared" si="1"/>
        <v/>
      </c>
      <c r="G216" s="138" t="str">
        <f t="shared" si="2"/>
        <v/>
      </c>
    </row>
    <row r="217" spans="1:7" x14ac:dyDescent="0.25">
      <c r="A217" s="51" t="s">
        <v>1783</v>
      </c>
      <c r="B217" s="178" t="s">
        <v>560</v>
      </c>
      <c r="C217" s="166" t="s">
        <v>82</v>
      </c>
      <c r="D217" s="184" t="s">
        <v>82</v>
      </c>
      <c r="E217" s="65"/>
      <c r="F217" s="138" t="str">
        <f t="shared" si="1"/>
        <v/>
      </c>
      <c r="G217" s="138" t="str">
        <f t="shared" si="2"/>
        <v/>
      </c>
    </row>
    <row r="218" spans="1:7" x14ac:dyDescent="0.25">
      <c r="A218" s="51" t="s">
        <v>1784</v>
      </c>
      <c r="B218" s="178" t="s">
        <v>560</v>
      </c>
      <c r="C218" s="166" t="s">
        <v>82</v>
      </c>
      <c r="D218" s="184" t="s">
        <v>82</v>
      </c>
      <c r="E218" s="65"/>
      <c r="F218" s="138" t="str">
        <f t="shared" si="1"/>
        <v/>
      </c>
      <c r="G218" s="138" t="str">
        <f t="shared" si="2"/>
        <v/>
      </c>
    </row>
    <row r="219" spans="1:7" x14ac:dyDescent="0.25">
      <c r="A219" s="51" t="s">
        <v>1785</v>
      </c>
      <c r="B219" s="178" t="s">
        <v>560</v>
      </c>
      <c r="C219" s="166" t="s">
        <v>82</v>
      </c>
      <c r="D219" s="184" t="s">
        <v>82</v>
      </c>
      <c r="E219" s="65"/>
      <c r="F219" s="138" t="str">
        <f t="shared" si="1"/>
        <v/>
      </c>
      <c r="G219" s="138" t="str">
        <f t="shared" si="2"/>
        <v/>
      </c>
    </row>
    <row r="220" spans="1:7" x14ac:dyDescent="0.25">
      <c r="A220" s="51" t="s">
        <v>1786</v>
      </c>
      <c r="B220" s="178" t="s">
        <v>560</v>
      </c>
      <c r="C220" s="166" t="s">
        <v>82</v>
      </c>
      <c r="D220" s="184" t="s">
        <v>82</v>
      </c>
      <c r="E220" s="65"/>
      <c r="F220" s="138" t="str">
        <f t="shared" si="1"/>
        <v/>
      </c>
      <c r="G220" s="138" t="str">
        <f t="shared" si="2"/>
        <v/>
      </c>
    </row>
    <row r="221" spans="1:7" x14ac:dyDescent="0.25">
      <c r="A221" s="51" t="s">
        <v>1787</v>
      </c>
      <c r="B221" s="178" t="s">
        <v>560</v>
      </c>
      <c r="C221" s="166" t="s">
        <v>82</v>
      </c>
      <c r="D221" s="184" t="s">
        <v>82</v>
      </c>
      <c r="E221" s="65"/>
      <c r="F221" s="138" t="str">
        <f t="shared" si="1"/>
        <v/>
      </c>
      <c r="G221" s="138" t="str">
        <f t="shared" si="2"/>
        <v/>
      </c>
    </row>
    <row r="222" spans="1:7" x14ac:dyDescent="0.25">
      <c r="A222" s="51" t="s">
        <v>1788</v>
      </c>
      <c r="B222" s="178" t="s">
        <v>560</v>
      </c>
      <c r="C222" s="166" t="s">
        <v>82</v>
      </c>
      <c r="D222" s="184" t="s">
        <v>82</v>
      </c>
      <c r="E222" s="65"/>
      <c r="F222" s="138" t="str">
        <f t="shared" si="1"/>
        <v/>
      </c>
      <c r="G222" s="138" t="str">
        <f t="shared" si="2"/>
        <v/>
      </c>
    </row>
    <row r="223" spans="1:7" x14ac:dyDescent="0.25">
      <c r="A223" s="51" t="s">
        <v>1789</v>
      </c>
      <c r="B223" s="178" t="s">
        <v>560</v>
      </c>
      <c r="C223" s="166" t="s">
        <v>82</v>
      </c>
      <c r="D223" s="184" t="s">
        <v>82</v>
      </c>
      <c r="E223" s="68"/>
      <c r="F223" s="138" t="str">
        <f t="shared" si="1"/>
        <v/>
      </c>
      <c r="G223" s="138" t="str">
        <f t="shared" si="2"/>
        <v/>
      </c>
    </row>
    <row r="224" spans="1:7" x14ac:dyDescent="0.25">
      <c r="A224" s="51" t="s">
        <v>1790</v>
      </c>
      <c r="B224" s="178" t="s">
        <v>560</v>
      </c>
      <c r="C224" s="166" t="s">
        <v>82</v>
      </c>
      <c r="D224" s="184" t="s">
        <v>82</v>
      </c>
      <c r="E224" s="68"/>
      <c r="F224" s="138" t="str">
        <f t="shared" si="1"/>
        <v/>
      </c>
      <c r="G224" s="138" t="str">
        <f t="shared" si="2"/>
        <v/>
      </c>
    </row>
    <row r="225" spans="1:7" x14ac:dyDescent="0.25">
      <c r="A225" s="51" t="s">
        <v>1791</v>
      </c>
      <c r="B225" s="178" t="s">
        <v>560</v>
      </c>
      <c r="C225" s="166" t="s">
        <v>82</v>
      </c>
      <c r="D225" s="184" t="s">
        <v>82</v>
      </c>
      <c r="E225" s="68"/>
      <c r="F225" s="138" t="str">
        <f t="shared" si="1"/>
        <v/>
      </c>
      <c r="G225" s="138" t="str">
        <f t="shared" si="2"/>
        <v/>
      </c>
    </row>
    <row r="226" spans="1:7" x14ac:dyDescent="0.25">
      <c r="A226" s="51" t="s">
        <v>1792</v>
      </c>
      <c r="B226" s="178" t="s">
        <v>560</v>
      </c>
      <c r="C226" s="166" t="s">
        <v>82</v>
      </c>
      <c r="D226" s="184" t="s">
        <v>82</v>
      </c>
      <c r="E226" s="68"/>
      <c r="F226" s="138" t="str">
        <f t="shared" si="1"/>
        <v/>
      </c>
      <c r="G226" s="138" t="str">
        <f t="shared" si="2"/>
        <v/>
      </c>
    </row>
    <row r="227" spans="1:7" x14ac:dyDescent="0.25">
      <c r="A227" s="51" t="s">
        <v>1793</v>
      </c>
      <c r="B227" s="178" t="s">
        <v>560</v>
      </c>
      <c r="C227" s="166" t="s">
        <v>82</v>
      </c>
      <c r="D227" s="184" t="s">
        <v>82</v>
      </c>
      <c r="E227" s="68"/>
      <c r="F227" s="138" t="str">
        <f t="shared" si="1"/>
        <v/>
      </c>
      <c r="G227" s="138" t="str">
        <f t="shared" si="2"/>
        <v/>
      </c>
    </row>
    <row r="228" spans="1:7" x14ac:dyDescent="0.25">
      <c r="A228" s="51" t="s">
        <v>1794</v>
      </c>
      <c r="B228" s="178" t="s">
        <v>560</v>
      </c>
      <c r="C228" s="166" t="s">
        <v>82</v>
      </c>
      <c r="D228" s="184" t="s">
        <v>82</v>
      </c>
      <c r="E228" s="68"/>
      <c r="F228" s="138" t="str">
        <f t="shared" si="1"/>
        <v/>
      </c>
      <c r="G228" s="138" t="str">
        <f t="shared" si="2"/>
        <v/>
      </c>
    </row>
    <row r="229" spans="1:7" x14ac:dyDescent="0.25">
      <c r="A229" s="51" t="s">
        <v>1795</v>
      </c>
      <c r="B229" s="178" t="s">
        <v>560</v>
      </c>
      <c r="C229" s="166" t="s">
        <v>82</v>
      </c>
      <c r="D229" s="184" t="s">
        <v>82</v>
      </c>
      <c r="E229" s="51"/>
      <c r="F229" s="138" t="str">
        <f t="shared" si="1"/>
        <v/>
      </c>
      <c r="G229" s="138" t="str">
        <f t="shared" si="2"/>
        <v/>
      </c>
    </row>
    <row r="230" spans="1:7" x14ac:dyDescent="0.25">
      <c r="A230" s="51" t="s">
        <v>1796</v>
      </c>
      <c r="B230" s="178" t="s">
        <v>560</v>
      </c>
      <c r="C230" s="166" t="s">
        <v>82</v>
      </c>
      <c r="D230" s="184" t="s">
        <v>82</v>
      </c>
      <c r="E230" s="120"/>
      <c r="F230" s="138" t="str">
        <f t="shared" si="1"/>
        <v/>
      </c>
      <c r="G230" s="138" t="str">
        <f t="shared" si="2"/>
        <v/>
      </c>
    </row>
    <row r="231" spans="1:7" x14ac:dyDescent="0.25">
      <c r="A231" s="51" t="s">
        <v>1797</v>
      </c>
      <c r="B231" s="178" t="s">
        <v>560</v>
      </c>
      <c r="C231" s="166" t="s">
        <v>82</v>
      </c>
      <c r="D231" s="184" t="s">
        <v>82</v>
      </c>
      <c r="E231" s="120"/>
      <c r="F231" s="138" t="str">
        <f t="shared" si="1"/>
        <v/>
      </c>
      <c r="G231" s="138" t="str">
        <f t="shared" si="2"/>
        <v/>
      </c>
    </row>
    <row r="232" spans="1:7" x14ac:dyDescent="0.25">
      <c r="A232" s="51" t="s">
        <v>1798</v>
      </c>
      <c r="B232" s="178" t="s">
        <v>560</v>
      </c>
      <c r="C232" s="166" t="s">
        <v>82</v>
      </c>
      <c r="D232" s="184" t="s">
        <v>82</v>
      </c>
      <c r="E232" s="120"/>
      <c r="F232" s="138" t="str">
        <f t="shared" si="1"/>
        <v/>
      </c>
      <c r="G232" s="138" t="str">
        <f t="shared" si="2"/>
        <v/>
      </c>
    </row>
    <row r="233" spans="1:7" x14ac:dyDescent="0.25">
      <c r="A233" s="51" t="s">
        <v>1799</v>
      </c>
      <c r="B233" s="178" t="s">
        <v>560</v>
      </c>
      <c r="C233" s="166" t="s">
        <v>82</v>
      </c>
      <c r="D233" s="184" t="s">
        <v>82</v>
      </c>
      <c r="E233" s="120"/>
      <c r="F233" s="138" t="str">
        <f t="shared" si="1"/>
        <v/>
      </c>
      <c r="G233" s="138" t="str">
        <f t="shared" si="2"/>
        <v/>
      </c>
    </row>
    <row r="234" spans="1:7" x14ac:dyDescent="0.25">
      <c r="A234" s="51" t="s">
        <v>1800</v>
      </c>
      <c r="B234" s="178" t="s">
        <v>560</v>
      </c>
      <c r="C234" s="166" t="s">
        <v>82</v>
      </c>
      <c r="D234" s="184" t="s">
        <v>82</v>
      </c>
      <c r="E234" s="120"/>
      <c r="F234" s="138" t="str">
        <f t="shared" si="1"/>
        <v/>
      </c>
      <c r="G234" s="138" t="str">
        <f t="shared" si="2"/>
        <v/>
      </c>
    </row>
    <row r="235" spans="1:7" x14ac:dyDescent="0.25">
      <c r="A235" s="51" t="s">
        <v>1801</v>
      </c>
      <c r="B235" s="178" t="s">
        <v>560</v>
      </c>
      <c r="C235" s="166" t="s">
        <v>82</v>
      </c>
      <c r="D235" s="184" t="s">
        <v>82</v>
      </c>
      <c r="E235" s="120"/>
      <c r="F235" s="138" t="str">
        <f t="shared" si="1"/>
        <v/>
      </c>
      <c r="G235" s="138" t="str">
        <f t="shared" si="2"/>
        <v/>
      </c>
    </row>
    <row r="236" spans="1:7" x14ac:dyDescent="0.25">
      <c r="A236" s="51" t="s">
        <v>1802</v>
      </c>
      <c r="B236" s="178" t="s">
        <v>560</v>
      </c>
      <c r="C236" s="166" t="s">
        <v>82</v>
      </c>
      <c r="D236" s="184" t="s">
        <v>82</v>
      </c>
      <c r="E236" s="120"/>
      <c r="F236" s="138" t="str">
        <f t="shared" si="1"/>
        <v/>
      </c>
      <c r="G236" s="138" t="str">
        <f t="shared" si="2"/>
        <v/>
      </c>
    </row>
    <row r="237" spans="1:7" x14ac:dyDescent="0.25">
      <c r="A237" s="51" t="s">
        <v>1803</v>
      </c>
      <c r="B237" s="178" t="s">
        <v>560</v>
      </c>
      <c r="C237" s="166" t="s">
        <v>82</v>
      </c>
      <c r="D237" s="184" t="s">
        <v>82</v>
      </c>
      <c r="E237" s="120"/>
      <c r="F237" s="138" t="str">
        <f t="shared" si="1"/>
        <v/>
      </c>
      <c r="G237" s="138" t="str">
        <f t="shared" si="2"/>
        <v/>
      </c>
    </row>
    <row r="238" spans="1:7" x14ac:dyDescent="0.25">
      <c r="A238" s="51" t="s">
        <v>1804</v>
      </c>
      <c r="B238" s="78" t="s">
        <v>141</v>
      </c>
      <c r="C238" s="133">
        <f>SUM(C214:C237)</f>
        <v>0</v>
      </c>
      <c r="D238" s="76">
        <f>SUM(D214:D237)</f>
        <v>0</v>
      </c>
      <c r="E238" s="120"/>
      <c r="F238" s="147">
        <f>SUM(F214:F237)</f>
        <v>0</v>
      </c>
      <c r="G238" s="147">
        <f>SUM(G214:G237)</f>
        <v>0</v>
      </c>
    </row>
    <row r="239" spans="1:7" x14ac:dyDescent="0.25">
      <c r="A239" s="70"/>
      <c r="B239" s="70" t="s">
        <v>668</v>
      </c>
      <c r="C239" s="70" t="s">
        <v>637</v>
      </c>
      <c r="D239" s="70" t="s">
        <v>638</v>
      </c>
      <c r="E239" s="70"/>
      <c r="F239" s="70" t="s">
        <v>467</v>
      </c>
      <c r="G239" s="70" t="s">
        <v>639</v>
      </c>
    </row>
    <row r="240" spans="1:7" x14ac:dyDescent="0.25">
      <c r="A240" s="51" t="s">
        <v>1805</v>
      </c>
      <c r="B240" s="51" t="s">
        <v>670</v>
      </c>
      <c r="C240" s="183" t="s">
        <v>82</v>
      </c>
      <c r="D240" s="51"/>
      <c r="E240" s="51"/>
      <c r="F240" s="146"/>
      <c r="G240" s="146"/>
    </row>
    <row r="241" spans="1:7" x14ac:dyDescent="0.25">
      <c r="A241" s="51"/>
      <c r="B241" s="51"/>
      <c r="C241" s="51"/>
      <c r="D241" s="51"/>
      <c r="E241" s="51"/>
      <c r="F241" s="146"/>
      <c r="G241" s="146"/>
    </row>
    <row r="242" spans="1:7" x14ac:dyDescent="0.25">
      <c r="A242" s="51"/>
      <c r="B242" s="68" t="s">
        <v>671</v>
      </c>
      <c r="C242" s="51"/>
      <c r="D242" s="51"/>
      <c r="E242" s="51"/>
      <c r="F242" s="146"/>
      <c r="G242" s="146"/>
    </row>
    <row r="243" spans="1:7" x14ac:dyDescent="0.25">
      <c r="A243" s="51" t="s">
        <v>1806</v>
      </c>
      <c r="B243" s="51" t="s">
        <v>673</v>
      </c>
      <c r="C243" s="166" t="s">
        <v>82</v>
      </c>
      <c r="D243" s="184" t="s">
        <v>82</v>
      </c>
      <c r="E243" s="51"/>
      <c r="F243" s="138" t="str">
        <f>IF($C$251=0,"",IF(C243="[for completion]","",IF(C243="","",C243/$C$251)))</f>
        <v/>
      </c>
      <c r="G243" s="138" t="str">
        <f>IF($D$251=0,"",IF(D243="[for completion]","",IF(D243="","",D243/$D$251)))</f>
        <v/>
      </c>
    </row>
    <row r="244" spans="1:7" x14ac:dyDescent="0.25">
      <c r="A244" s="51" t="s">
        <v>1807</v>
      </c>
      <c r="B244" s="51" t="s">
        <v>675</v>
      </c>
      <c r="C244" s="166" t="s">
        <v>82</v>
      </c>
      <c r="D244" s="184" t="s">
        <v>82</v>
      </c>
      <c r="E244" s="51"/>
      <c r="F244" s="138" t="str">
        <f t="shared" ref="F244:F250" si="3">IF($C$251=0,"",IF(C244="[for completion]","",IF(C244="","",C244/$C$251)))</f>
        <v/>
      </c>
      <c r="G244" s="138" t="str">
        <f t="shared" ref="G244:G250" si="4">IF($D$251=0,"",IF(D244="[for completion]","",IF(D244="","",D244/$D$251)))</f>
        <v/>
      </c>
    </row>
    <row r="245" spans="1:7" x14ac:dyDescent="0.25">
      <c r="A245" s="51" t="s">
        <v>1808</v>
      </c>
      <c r="B245" s="51" t="s">
        <v>677</v>
      </c>
      <c r="C245" s="166" t="s">
        <v>82</v>
      </c>
      <c r="D245" s="184" t="s">
        <v>82</v>
      </c>
      <c r="E245" s="51"/>
      <c r="F245" s="138" t="str">
        <f t="shared" si="3"/>
        <v/>
      </c>
      <c r="G245" s="138" t="str">
        <f t="shared" si="4"/>
        <v/>
      </c>
    </row>
    <row r="246" spans="1:7" x14ac:dyDescent="0.25">
      <c r="A246" s="51" t="s">
        <v>1809</v>
      </c>
      <c r="B246" s="51" t="s">
        <v>679</v>
      </c>
      <c r="C246" s="166" t="s">
        <v>82</v>
      </c>
      <c r="D246" s="184" t="s">
        <v>82</v>
      </c>
      <c r="E246" s="51"/>
      <c r="F246" s="138" t="str">
        <f t="shared" si="3"/>
        <v/>
      </c>
      <c r="G246" s="138" t="str">
        <f t="shared" si="4"/>
        <v/>
      </c>
    </row>
    <row r="247" spans="1:7" x14ac:dyDescent="0.25">
      <c r="A247" s="51" t="s">
        <v>1810</v>
      </c>
      <c r="B247" s="51" t="s">
        <v>681</v>
      </c>
      <c r="C247" s="166" t="s">
        <v>82</v>
      </c>
      <c r="D247" s="184" t="s">
        <v>82</v>
      </c>
      <c r="E247" s="51"/>
      <c r="F247" s="138" t="str">
        <f>IF($C$251=0,"",IF(C247="[for completion]","",IF(C247="","",C247/$C$251)))</f>
        <v/>
      </c>
      <c r="G247" s="138" t="str">
        <f t="shared" si="4"/>
        <v/>
      </c>
    </row>
    <row r="248" spans="1:7" x14ac:dyDescent="0.25">
      <c r="A248" s="51" t="s">
        <v>1811</v>
      </c>
      <c r="B248" s="51" t="s">
        <v>683</v>
      </c>
      <c r="C248" s="166" t="s">
        <v>82</v>
      </c>
      <c r="D248" s="184" t="s">
        <v>82</v>
      </c>
      <c r="E248" s="51"/>
      <c r="F248" s="138" t="str">
        <f t="shared" si="3"/>
        <v/>
      </c>
      <c r="G248" s="138" t="str">
        <f t="shared" si="4"/>
        <v/>
      </c>
    </row>
    <row r="249" spans="1:7" x14ac:dyDescent="0.25">
      <c r="A249" s="51" t="s">
        <v>1812</v>
      </c>
      <c r="B249" s="51" t="s">
        <v>685</v>
      </c>
      <c r="C249" s="166" t="s">
        <v>82</v>
      </c>
      <c r="D249" s="184" t="s">
        <v>82</v>
      </c>
      <c r="E249" s="51"/>
      <c r="F249" s="138" t="str">
        <f t="shared" si="3"/>
        <v/>
      </c>
      <c r="G249" s="138" t="str">
        <f t="shared" si="4"/>
        <v/>
      </c>
    </row>
    <row r="250" spans="1:7" x14ac:dyDescent="0.25">
      <c r="A250" s="51" t="s">
        <v>1813</v>
      </c>
      <c r="B250" s="51" t="s">
        <v>687</v>
      </c>
      <c r="C250" s="166" t="s">
        <v>82</v>
      </c>
      <c r="D250" s="184" t="s">
        <v>82</v>
      </c>
      <c r="E250" s="51"/>
      <c r="F250" s="138" t="str">
        <f t="shared" si="3"/>
        <v/>
      </c>
      <c r="G250" s="138" t="str">
        <f t="shared" si="4"/>
        <v/>
      </c>
    </row>
    <row r="251" spans="1:7" x14ac:dyDescent="0.25">
      <c r="A251" s="51" t="s">
        <v>1814</v>
      </c>
      <c r="B251" s="78" t="s">
        <v>141</v>
      </c>
      <c r="C251" s="131">
        <f>SUM(C243:C250)</f>
        <v>0</v>
      </c>
      <c r="D251" s="132">
        <f>SUM(D243:D250)</f>
        <v>0</v>
      </c>
      <c r="E251" s="51"/>
      <c r="F251" s="147">
        <f>SUM(F240:F250)</f>
        <v>0</v>
      </c>
      <c r="G251" s="147">
        <f>SUM(G240:G250)</f>
        <v>0</v>
      </c>
    </row>
    <row r="252" spans="1:7" x14ac:dyDescent="0.25">
      <c r="A252" s="51" t="s">
        <v>1815</v>
      </c>
      <c r="B252" s="80" t="s">
        <v>690</v>
      </c>
      <c r="C252" s="166"/>
      <c r="D252" s="184"/>
      <c r="E252" s="51"/>
      <c r="F252" s="138" t="s">
        <v>1618</v>
      </c>
      <c r="G252" s="138" t="s">
        <v>1618</v>
      </c>
    </row>
    <row r="253" spans="1:7" x14ac:dyDescent="0.25">
      <c r="A253" s="51" t="s">
        <v>1816</v>
      </c>
      <c r="B253" s="80" t="s">
        <v>692</v>
      </c>
      <c r="C253" s="166"/>
      <c r="D253" s="184"/>
      <c r="E253" s="51"/>
      <c r="F253" s="138" t="s">
        <v>1618</v>
      </c>
      <c r="G253" s="138" t="s">
        <v>1618</v>
      </c>
    </row>
    <row r="254" spans="1:7" x14ac:dyDescent="0.25">
      <c r="A254" s="51" t="s">
        <v>1817</v>
      </c>
      <c r="B254" s="80" t="s">
        <v>694</v>
      </c>
      <c r="C254" s="166"/>
      <c r="D254" s="184"/>
      <c r="E254" s="51"/>
      <c r="F254" s="138" t="s">
        <v>1618</v>
      </c>
      <c r="G254" s="138" t="s">
        <v>1618</v>
      </c>
    </row>
    <row r="255" spans="1:7" x14ac:dyDescent="0.25">
      <c r="A255" s="51" t="s">
        <v>1818</v>
      </c>
      <c r="B255" s="80" t="s">
        <v>696</v>
      </c>
      <c r="C255" s="166"/>
      <c r="D255" s="184"/>
      <c r="E255" s="51"/>
      <c r="F255" s="138" t="s">
        <v>1618</v>
      </c>
      <c r="G255" s="138" t="s">
        <v>1618</v>
      </c>
    </row>
    <row r="256" spans="1:7" x14ac:dyDescent="0.25">
      <c r="A256" s="51" t="s">
        <v>1819</v>
      </c>
      <c r="B256" s="80" t="s">
        <v>698</v>
      </c>
      <c r="C256" s="166"/>
      <c r="D256" s="184"/>
      <c r="E256" s="51"/>
      <c r="F256" s="138" t="s">
        <v>1618</v>
      </c>
      <c r="G256" s="138" t="s">
        <v>1618</v>
      </c>
    </row>
    <row r="257" spans="1:7" x14ac:dyDescent="0.25">
      <c r="A257" s="51" t="s">
        <v>1820</v>
      </c>
      <c r="B257" s="80" t="s">
        <v>700</v>
      </c>
      <c r="C257" s="166"/>
      <c r="D257" s="184"/>
      <c r="E257" s="51"/>
      <c r="F257" s="138" t="s">
        <v>1618</v>
      </c>
      <c r="G257" s="138" t="s">
        <v>1618</v>
      </c>
    </row>
    <row r="258" spans="1:7" x14ac:dyDescent="0.25">
      <c r="A258" s="51" t="s">
        <v>1821</v>
      </c>
      <c r="B258" s="80"/>
      <c r="C258" s="51"/>
      <c r="D258" s="51"/>
      <c r="E258" s="51"/>
      <c r="F258" s="138"/>
      <c r="G258" s="138"/>
    </row>
    <row r="259" spans="1:7" x14ac:dyDescent="0.25">
      <c r="A259" s="51" t="s">
        <v>1822</v>
      </c>
      <c r="B259" s="80"/>
      <c r="C259" s="51"/>
      <c r="D259" s="51"/>
      <c r="E259" s="51"/>
      <c r="F259" s="138"/>
      <c r="G259" s="138"/>
    </row>
    <row r="260" spans="1:7" x14ac:dyDescent="0.25">
      <c r="A260" s="51" t="s">
        <v>1823</v>
      </c>
      <c r="B260" s="80"/>
      <c r="C260" s="51"/>
      <c r="D260" s="51"/>
      <c r="E260" s="51"/>
      <c r="F260" s="138"/>
      <c r="G260" s="138"/>
    </row>
    <row r="261" spans="1:7" x14ac:dyDescent="0.25">
      <c r="A261" s="70"/>
      <c r="B261" s="70" t="s">
        <v>704</v>
      </c>
      <c r="C261" s="70" t="s">
        <v>637</v>
      </c>
      <c r="D261" s="70" t="s">
        <v>638</v>
      </c>
      <c r="E261" s="70"/>
      <c r="F261" s="70" t="s">
        <v>467</v>
      </c>
      <c r="G261" s="70" t="s">
        <v>639</v>
      </c>
    </row>
    <row r="262" spans="1:7" x14ac:dyDescent="0.25">
      <c r="A262" s="51" t="s">
        <v>1824</v>
      </c>
      <c r="B262" s="51" t="s">
        <v>670</v>
      </c>
      <c r="C262" s="183" t="s">
        <v>115</v>
      </c>
      <c r="D262" s="51"/>
      <c r="E262" s="51"/>
      <c r="F262" s="146"/>
      <c r="G262" s="146"/>
    </row>
    <row r="263" spans="1:7" x14ac:dyDescent="0.25">
      <c r="A263" s="51"/>
      <c r="B263" s="51"/>
      <c r="C263" s="51"/>
      <c r="D263" s="51"/>
      <c r="E263" s="51"/>
      <c r="F263" s="146"/>
      <c r="G263" s="146"/>
    </row>
    <row r="264" spans="1:7" x14ac:dyDescent="0.25">
      <c r="A264" s="51"/>
      <c r="B264" s="68" t="s">
        <v>671</v>
      </c>
      <c r="C264" s="51"/>
      <c r="D264" s="51"/>
      <c r="E264" s="51"/>
      <c r="F264" s="146"/>
      <c r="G264" s="146"/>
    </row>
    <row r="265" spans="1:7" x14ac:dyDescent="0.25">
      <c r="A265" s="51" t="s">
        <v>1825</v>
      </c>
      <c r="B265" s="51" t="s">
        <v>673</v>
      </c>
      <c r="C265" s="166" t="s">
        <v>115</v>
      </c>
      <c r="D265" s="184" t="s">
        <v>115</v>
      </c>
      <c r="E265" s="51"/>
      <c r="F265" s="138" t="str">
        <f>IF($C$273=0,"",IF(C265="[for completion]","",IF(C265="","",C265/$C$273)))</f>
        <v/>
      </c>
      <c r="G265" s="138" t="str">
        <f>IF($D$273=0,"",IF(D265="[for completion]","",IF(D265="","",D265/$D$273)))</f>
        <v/>
      </c>
    </row>
    <row r="266" spans="1:7" x14ac:dyDescent="0.25">
      <c r="A266" s="51" t="s">
        <v>1826</v>
      </c>
      <c r="B266" s="51" t="s">
        <v>675</v>
      </c>
      <c r="C266" s="166" t="s">
        <v>115</v>
      </c>
      <c r="D266" s="184" t="s">
        <v>115</v>
      </c>
      <c r="E266" s="51"/>
      <c r="F266" s="138" t="str">
        <f t="shared" ref="F266:F272" si="5">IF($C$273=0,"",IF(C266="[for completion]","",IF(C266="","",C266/$C$273)))</f>
        <v/>
      </c>
      <c r="G266" s="138" t="str">
        <f t="shared" ref="G266:G272" si="6">IF($D$273=0,"",IF(D266="[for completion]","",IF(D266="","",D266/$D$273)))</f>
        <v/>
      </c>
    </row>
    <row r="267" spans="1:7" x14ac:dyDescent="0.25">
      <c r="A267" s="51" t="s">
        <v>1827</v>
      </c>
      <c r="B267" s="51" t="s">
        <v>677</v>
      </c>
      <c r="C267" s="166" t="s">
        <v>115</v>
      </c>
      <c r="D267" s="184" t="s">
        <v>115</v>
      </c>
      <c r="E267" s="51"/>
      <c r="F267" s="138" t="str">
        <f t="shared" si="5"/>
        <v/>
      </c>
      <c r="G267" s="138" t="str">
        <f t="shared" si="6"/>
        <v/>
      </c>
    </row>
    <row r="268" spans="1:7" x14ac:dyDescent="0.25">
      <c r="A268" s="51" t="s">
        <v>1828</v>
      </c>
      <c r="B268" s="51" t="s">
        <v>679</v>
      </c>
      <c r="C268" s="166" t="s">
        <v>115</v>
      </c>
      <c r="D268" s="184" t="s">
        <v>115</v>
      </c>
      <c r="E268" s="51"/>
      <c r="F268" s="138" t="str">
        <f t="shared" si="5"/>
        <v/>
      </c>
      <c r="G268" s="138" t="str">
        <f t="shared" si="6"/>
        <v/>
      </c>
    </row>
    <row r="269" spans="1:7" x14ac:dyDescent="0.25">
      <c r="A269" s="51" t="s">
        <v>1829</v>
      </c>
      <c r="B269" s="51" t="s">
        <v>681</v>
      </c>
      <c r="C269" s="166" t="s">
        <v>115</v>
      </c>
      <c r="D269" s="184" t="s">
        <v>115</v>
      </c>
      <c r="E269" s="51"/>
      <c r="F269" s="138" t="str">
        <f t="shared" si="5"/>
        <v/>
      </c>
      <c r="G269" s="138" t="str">
        <f t="shared" si="6"/>
        <v/>
      </c>
    </row>
    <row r="270" spans="1:7" x14ac:dyDescent="0.25">
      <c r="A270" s="51" t="s">
        <v>1830</v>
      </c>
      <c r="B270" s="51" t="s">
        <v>683</v>
      </c>
      <c r="C270" s="166" t="s">
        <v>115</v>
      </c>
      <c r="D270" s="184" t="s">
        <v>115</v>
      </c>
      <c r="E270" s="51"/>
      <c r="F270" s="138" t="str">
        <f t="shared" si="5"/>
        <v/>
      </c>
      <c r="G270" s="138" t="str">
        <f t="shared" si="6"/>
        <v/>
      </c>
    </row>
    <row r="271" spans="1:7" x14ac:dyDescent="0.25">
      <c r="A271" s="51" t="s">
        <v>1831</v>
      </c>
      <c r="B271" s="51" t="s">
        <v>685</v>
      </c>
      <c r="C271" s="166" t="s">
        <v>115</v>
      </c>
      <c r="D271" s="184" t="s">
        <v>115</v>
      </c>
      <c r="E271" s="51"/>
      <c r="F271" s="138" t="str">
        <f t="shared" si="5"/>
        <v/>
      </c>
      <c r="G271" s="138" t="str">
        <f t="shared" si="6"/>
        <v/>
      </c>
    </row>
    <row r="272" spans="1:7" x14ac:dyDescent="0.25">
      <c r="A272" s="51" t="s">
        <v>1832</v>
      </c>
      <c r="B272" s="51" t="s">
        <v>687</v>
      </c>
      <c r="C272" s="166" t="s">
        <v>115</v>
      </c>
      <c r="D272" s="184" t="s">
        <v>115</v>
      </c>
      <c r="E272" s="51"/>
      <c r="F272" s="138" t="str">
        <f t="shared" si="5"/>
        <v/>
      </c>
      <c r="G272" s="138" t="str">
        <f t="shared" si="6"/>
        <v/>
      </c>
    </row>
    <row r="273" spans="1:7" x14ac:dyDescent="0.25">
      <c r="A273" s="51" t="s">
        <v>1833</v>
      </c>
      <c r="B273" s="78" t="s">
        <v>141</v>
      </c>
      <c r="C273" s="131">
        <f>SUM(C265:C272)</f>
        <v>0</v>
      </c>
      <c r="D273" s="132">
        <f>SUM(D265:D272)</f>
        <v>0</v>
      </c>
      <c r="E273" s="51"/>
      <c r="F273" s="147">
        <f>SUM(F265:F272)</f>
        <v>0</v>
      </c>
      <c r="G273" s="147">
        <f>SUM(G265:G272)</f>
        <v>0</v>
      </c>
    </row>
    <row r="274" spans="1:7" x14ac:dyDescent="0.25">
      <c r="A274" s="51" t="s">
        <v>1834</v>
      </c>
      <c r="B274" s="80" t="s">
        <v>690</v>
      </c>
      <c r="C274" s="166"/>
      <c r="D274" s="184"/>
      <c r="E274" s="51"/>
      <c r="F274" s="138" t="s">
        <v>1618</v>
      </c>
      <c r="G274" s="138" t="s">
        <v>1618</v>
      </c>
    </row>
    <row r="275" spans="1:7" x14ac:dyDescent="0.25">
      <c r="A275" s="51" t="s">
        <v>1835</v>
      </c>
      <c r="B275" s="80" t="s">
        <v>692</v>
      </c>
      <c r="C275" s="166"/>
      <c r="D275" s="184"/>
      <c r="E275" s="51"/>
      <c r="F275" s="138" t="s">
        <v>1618</v>
      </c>
      <c r="G275" s="138" t="s">
        <v>1618</v>
      </c>
    </row>
    <row r="276" spans="1:7" x14ac:dyDescent="0.25">
      <c r="A276" s="51" t="s">
        <v>1836</v>
      </c>
      <c r="B276" s="80" t="s">
        <v>694</v>
      </c>
      <c r="C276" s="166"/>
      <c r="D276" s="184"/>
      <c r="E276" s="51"/>
      <c r="F276" s="138" t="s">
        <v>1618</v>
      </c>
      <c r="G276" s="138" t="s">
        <v>1618</v>
      </c>
    </row>
    <row r="277" spans="1:7" x14ac:dyDescent="0.25">
      <c r="A277" s="51" t="s">
        <v>1837</v>
      </c>
      <c r="B277" s="80" t="s">
        <v>696</v>
      </c>
      <c r="C277" s="166"/>
      <c r="D277" s="184"/>
      <c r="E277" s="51"/>
      <c r="F277" s="138" t="s">
        <v>1618</v>
      </c>
      <c r="G277" s="138" t="s">
        <v>1618</v>
      </c>
    </row>
    <row r="278" spans="1:7" x14ac:dyDescent="0.25">
      <c r="A278" s="51" t="s">
        <v>1838</v>
      </c>
      <c r="B278" s="80" t="s">
        <v>698</v>
      </c>
      <c r="C278" s="166"/>
      <c r="D278" s="184"/>
      <c r="E278" s="51"/>
      <c r="F278" s="138" t="s">
        <v>1618</v>
      </c>
      <c r="G278" s="138" t="s">
        <v>1618</v>
      </c>
    </row>
    <row r="279" spans="1:7" x14ac:dyDescent="0.25">
      <c r="A279" s="51" t="s">
        <v>1839</v>
      </c>
      <c r="B279" s="80" t="s">
        <v>700</v>
      </c>
      <c r="C279" s="166"/>
      <c r="D279" s="184"/>
      <c r="E279" s="51"/>
      <c r="F279" s="138" t="s">
        <v>1618</v>
      </c>
      <c r="G279" s="138" t="s">
        <v>1618</v>
      </c>
    </row>
    <row r="280" spans="1:7" x14ac:dyDescent="0.25">
      <c r="A280" s="51" t="s">
        <v>1840</v>
      </c>
      <c r="B280" s="80"/>
      <c r="C280" s="51"/>
      <c r="D280" s="51"/>
      <c r="E280" s="51"/>
      <c r="F280" s="77"/>
      <c r="G280" s="77"/>
    </row>
    <row r="281" spans="1:7" x14ac:dyDescent="0.25">
      <c r="A281" s="51" t="s">
        <v>1841</v>
      </c>
      <c r="B281" s="80"/>
      <c r="C281" s="51"/>
      <c r="D281" s="51"/>
      <c r="E281" s="51"/>
      <c r="F281" s="77"/>
      <c r="G281" s="77"/>
    </row>
    <row r="282" spans="1:7" x14ac:dyDescent="0.25">
      <c r="A282" s="51" t="s">
        <v>1842</v>
      </c>
      <c r="B282" s="80"/>
      <c r="C282" s="51"/>
      <c r="D282" s="51"/>
      <c r="E282" s="51"/>
      <c r="F282" s="77"/>
      <c r="G282" s="77"/>
    </row>
    <row r="283" spans="1:7" x14ac:dyDescent="0.25">
      <c r="A283" s="70"/>
      <c r="B283" s="70" t="s">
        <v>724</v>
      </c>
      <c r="C283" s="70" t="s">
        <v>467</v>
      </c>
      <c r="D283" s="70"/>
      <c r="E283" s="70"/>
      <c r="F283" s="70"/>
      <c r="G283" s="70"/>
    </row>
    <row r="284" spans="1:7" x14ac:dyDescent="0.25">
      <c r="A284" s="51" t="s">
        <v>1843</v>
      </c>
      <c r="B284" s="51" t="s">
        <v>726</v>
      </c>
      <c r="C284" s="183" t="s">
        <v>82</v>
      </c>
      <c r="D284" s="51"/>
      <c r="E284" s="120"/>
      <c r="F284" s="120"/>
      <c r="G284" s="120"/>
    </row>
    <row r="285" spans="1:7" x14ac:dyDescent="0.25">
      <c r="A285" s="51" t="s">
        <v>1844</v>
      </c>
      <c r="B285" s="51" t="s">
        <v>728</v>
      </c>
      <c r="C285" s="183" t="s">
        <v>82</v>
      </c>
      <c r="D285" s="51"/>
      <c r="E285" s="120"/>
      <c r="F285" s="120"/>
      <c r="G285" s="49"/>
    </row>
    <row r="286" spans="1:7" x14ac:dyDescent="0.25">
      <c r="A286" s="51" t="s">
        <v>1845</v>
      </c>
      <c r="B286" s="51" t="s">
        <v>730</v>
      </c>
      <c r="C286" s="183" t="s">
        <v>82</v>
      </c>
      <c r="D286" s="51"/>
      <c r="E286" s="120"/>
      <c r="F286" s="120"/>
      <c r="G286" s="49"/>
    </row>
    <row r="287" spans="1:7" x14ac:dyDescent="0.25">
      <c r="A287" s="51" t="s">
        <v>1846</v>
      </c>
      <c r="B287" s="51" t="s">
        <v>2177</v>
      </c>
      <c r="C287" s="183" t="s">
        <v>82</v>
      </c>
      <c r="D287" s="51"/>
      <c r="E287" s="120"/>
      <c r="F287" s="120"/>
      <c r="G287" s="49"/>
    </row>
    <row r="288" spans="1:7" x14ac:dyDescent="0.25">
      <c r="A288" s="51" t="s">
        <v>1847</v>
      </c>
      <c r="B288" s="68" t="s">
        <v>1361</v>
      </c>
      <c r="C288" s="183" t="s">
        <v>82</v>
      </c>
      <c r="D288" s="65"/>
      <c r="E288" s="65"/>
      <c r="F288" s="83"/>
      <c r="G288" s="83"/>
    </row>
    <row r="289" spans="1:7" x14ac:dyDescent="0.25">
      <c r="A289" s="51" t="s">
        <v>2178</v>
      </c>
      <c r="B289" s="51" t="s">
        <v>139</v>
      </c>
      <c r="C289" s="183" t="s">
        <v>82</v>
      </c>
      <c r="D289" s="51"/>
      <c r="E289" s="120"/>
      <c r="F289" s="120"/>
      <c r="G289" s="49"/>
    </row>
    <row r="290" spans="1:7" x14ac:dyDescent="0.25">
      <c r="A290" s="51" t="s">
        <v>1848</v>
      </c>
      <c r="B290" s="80" t="s">
        <v>734</v>
      </c>
      <c r="C290" s="185"/>
      <c r="D290" s="51"/>
      <c r="E290" s="120"/>
      <c r="F290" s="120"/>
      <c r="G290" s="49"/>
    </row>
    <row r="291" spans="1:7" x14ac:dyDescent="0.25">
      <c r="A291" s="51" t="s">
        <v>1849</v>
      </c>
      <c r="B291" s="80" t="s">
        <v>736</v>
      </c>
      <c r="C291" s="183"/>
      <c r="D291" s="51"/>
      <c r="E291" s="120"/>
      <c r="F291" s="120"/>
      <c r="G291" s="49"/>
    </row>
    <row r="292" spans="1:7" x14ac:dyDescent="0.25">
      <c r="A292" s="51" t="s">
        <v>1850</v>
      </c>
      <c r="B292" s="80" t="s">
        <v>738</v>
      </c>
      <c r="C292" s="183"/>
      <c r="D292" s="51"/>
      <c r="E292" s="120"/>
      <c r="F292" s="120"/>
      <c r="G292" s="49"/>
    </row>
    <row r="293" spans="1:7" x14ac:dyDescent="0.25">
      <c r="A293" s="51" t="s">
        <v>1851</v>
      </c>
      <c r="B293" s="80" t="s">
        <v>740</v>
      </c>
      <c r="C293" s="183"/>
      <c r="D293" s="51"/>
      <c r="E293" s="120"/>
      <c r="F293" s="120"/>
      <c r="G293" s="49"/>
    </row>
    <row r="294" spans="1:7" x14ac:dyDescent="0.25">
      <c r="A294" s="51" t="s">
        <v>1852</v>
      </c>
      <c r="B294" s="180" t="s">
        <v>143</v>
      </c>
      <c r="C294" s="183"/>
      <c r="D294" s="51"/>
      <c r="E294" s="120"/>
      <c r="F294" s="120"/>
      <c r="G294" s="49"/>
    </row>
    <row r="295" spans="1:7" x14ac:dyDescent="0.25">
      <c r="A295" s="51" t="s">
        <v>1853</v>
      </c>
      <c r="B295" s="180" t="s">
        <v>143</v>
      </c>
      <c r="C295" s="183"/>
      <c r="D295" s="51"/>
      <c r="E295" s="120"/>
      <c r="F295" s="120"/>
      <c r="G295" s="49"/>
    </row>
    <row r="296" spans="1:7" x14ac:dyDescent="0.25">
      <c r="A296" s="51" t="s">
        <v>1854</v>
      </c>
      <c r="B296" s="180" t="s">
        <v>143</v>
      </c>
      <c r="C296" s="183"/>
      <c r="D296" s="51"/>
      <c r="E296" s="120"/>
      <c r="F296" s="120"/>
      <c r="G296" s="49"/>
    </row>
    <row r="297" spans="1:7" x14ac:dyDescent="0.25">
      <c r="A297" s="51" t="s">
        <v>1855</v>
      </c>
      <c r="B297" s="180" t="s">
        <v>143</v>
      </c>
      <c r="C297" s="183"/>
      <c r="D297" s="51"/>
      <c r="E297" s="120"/>
      <c r="F297" s="120"/>
      <c r="G297" s="49"/>
    </row>
    <row r="298" spans="1:7" x14ac:dyDescent="0.25">
      <c r="A298" s="51" t="s">
        <v>1856</v>
      </c>
      <c r="B298" s="180" t="s">
        <v>143</v>
      </c>
      <c r="C298" s="183"/>
      <c r="D298" s="51"/>
      <c r="E298" s="120"/>
      <c r="F298" s="120"/>
      <c r="G298" s="49"/>
    </row>
    <row r="299" spans="1:7" x14ac:dyDescent="0.25">
      <c r="A299" s="51" t="s">
        <v>1857</v>
      </c>
      <c r="B299" s="180" t="s">
        <v>143</v>
      </c>
      <c r="C299" s="183"/>
      <c r="D299" s="51"/>
      <c r="E299" s="120"/>
      <c r="F299" s="120"/>
      <c r="G299" s="49"/>
    </row>
    <row r="300" spans="1:7" x14ac:dyDescent="0.25">
      <c r="A300" s="70"/>
      <c r="B300" s="70" t="s">
        <v>746</v>
      </c>
      <c r="C300" s="70" t="s">
        <v>467</v>
      </c>
      <c r="D300" s="70"/>
      <c r="E300" s="70"/>
      <c r="F300" s="70"/>
      <c r="G300" s="70"/>
    </row>
    <row r="301" spans="1:7" x14ac:dyDescent="0.25">
      <c r="A301" s="51" t="s">
        <v>1858</v>
      </c>
      <c r="B301" s="51" t="s">
        <v>1362</v>
      </c>
      <c r="C301" s="183" t="s">
        <v>82</v>
      </c>
      <c r="D301" s="51"/>
      <c r="E301" s="49"/>
      <c r="F301" s="49"/>
      <c r="G301" s="49"/>
    </row>
    <row r="302" spans="1:7" x14ac:dyDescent="0.25">
      <c r="A302" s="51" t="s">
        <v>1859</v>
      </c>
      <c r="B302" s="51" t="s">
        <v>748</v>
      </c>
      <c r="C302" s="183" t="s">
        <v>82</v>
      </c>
      <c r="D302" s="51"/>
      <c r="E302" s="49"/>
      <c r="F302" s="49"/>
      <c r="G302" s="49"/>
    </row>
    <row r="303" spans="1:7" x14ac:dyDescent="0.25">
      <c r="A303" s="51" t="s">
        <v>1860</v>
      </c>
      <c r="B303" s="51" t="s">
        <v>139</v>
      </c>
      <c r="C303" s="183" t="s">
        <v>82</v>
      </c>
      <c r="D303" s="51"/>
      <c r="E303" s="49"/>
      <c r="F303" s="49"/>
      <c r="G303" s="49"/>
    </row>
    <row r="304" spans="1:7" x14ac:dyDescent="0.25">
      <c r="A304" s="51" t="s">
        <v>1861</v>
      </c>
      <c r="B304" s="51"/>
      <c r="C304" s="126"/>
      <c r="D304" s="51"/>
      <c r="E304" s="49"/>
      <c r="F304" s="49"/>
      <c r="G304" s="49"/>
    </row>
    <row r="305" spans="1:7" x14ac:dyDescent="0.25">
      <c r="A305" s="51" t="s">
        <v>1862</v>
      </c>
      <c r="B305" s="51"/>
      <c r="C305" s="126"/>
      <c r="D305" s="51"/>
      <c r="E305" s="49"/>
      <c r="F305" s="49"/>
      <c r="G305" s="49"/>
    </row>
    <row r="306" spans="1:7" x14ac:dyDescent="0.25">
      <c r="A306" s="51" t="s">
        <v>1863</v>
      </c>
      <c r="B306" s="51"/>
      <c r="C306" s="126"/>
      <c r="D306" s="51"/>
      <c r="E306" s="49"/>
      <c r="F306" s="49"/>
      <c r="G306" s="49"/>
    </row>
    <row r="307" spans="1:7" x14ac:dyDescent="0.25">
      <c r="A307" s="70"/>
      <c r="B307" s="70" t="s">
        <v>2100</v>
      </c>
      <c r="C307" s="70" t="s">
        <v>110</v>
      </c>
      <c r="D307" s="70" t="s">
        <v>1605</v>
      </c>
      <c r="E307" s="70"/>
      <c r="F307" s="70" t="s">
        <v>467</v>
      </c>
      <c r="G307" s="70" t="s">
        <v>1864</v>
      </c>
    </row>
    <row r="308" spans="1:7" x14ac:dyDescent="0.25">
      <c r="A308" s="51" t="s">
        <v>1865</v>
      </c>
      <c r="B308" s="178" t="s">
        <v>560</v>
      </c>
      <c r="C308" s="166" t="s">
        <v>82</v>
      </c>
      <c r="D308" s="184" t="s">
        <v>82</v>
      </c>
      <c r="E308" s="57"/>
      <c r="F308" s="138" t="str">
        <f>IF($C$326=0,"",IF(C308="[for completion]","",IF(C308="","",C308/$C$326)))</f>
        <v/>
      </c>
      <c r="G308" s="138" t="str">
        <f>IF($D$326=0,"",IF(D308="[for completion]","",IF(D308="","",D308/$D$326)))</f>
        <v/>
      </c>
    </row>
    <row r="309" spans="1:7" x14ac:dyDescent="0.25">
      <c r="A309" s="51" t="s">
        <v>1866</v>
      </c>
      <c r="B309" s="178" t="s">
        <v>560</v>
      </c>
      <c r="C309" s="166" t="s">
        <v>82</v>
      </c>
      <c r="D309" s="184" t="s">
        <v>82</v>
      </c>
      <c r="E309" s="57"/>
      <c r="F309" s="138" t="str">
        <f t="shared" ref="F309:F325" si="7">IF($C$326=0,"",IF(C309="[for completion]","",IF(C309="","",C309/$C$326)))</f>
        <v/>
      </c>
      <c r="G309" s="138" t="str">
        <f t="shared" ref="G309:G325" si="8">IF($D$326=0,"",IF(D309="[for completion]","",IF(D309="","",D309/$D$326)))</f>
        <v/>
      </c>
    </row>
    <row r="310" spans="1:7" x14ac:dyDescent="0.25">
      <c r="A310" s="51" t="s">
        <v>1867</v>
      </c>
      <c r="B310" s="178" t="s">
        <v>560</v>
      </c>
      <c r="C310" s="166" t="s">
        <v>82</v>
      </c>
      <c r="D310" s="184" t="s">
        <v>82</v>
      </c>
      <c r="E310" s="57"/>
      <c r="F310" s="138" t="str">
        <f t="shared" si="7"/>
        <v/>
      </c>
      <c r="G310" s="138" t="str">
        <f t="shared" si="8"/>
        <v/>
      </c>
    </row>
    <row r="311" spans="1:7" x14ac:dyDescent="0.25">
      <c r="A311" s="51" t="s">
        <v>1868</v>
      </c>
      <c r="B311" s="178" t="s">
        <v>560</v>
      </c>
      <c r="C311" s="166" t="s">
        <v>82</v>
      </c>
      <c r="D311" s="184" t="s">
        <v>82</v>
      </c>
      <c r="E311" s="57"/>
      <c r="F311" s="138" t="str">
        <f t="shared" si="7"/>
        <v/>
      </c>
      <c r="G311" s="138" t="str">
        <f t="shared" si="8"/>
        <v/>
      </c>
    </row>
    <row r="312" spans="1:7" x14ac:dyDescent="0.25">
      <c r="A312" s="51" t="s">
        <v>1869</v>
      </c>
      <c r="B312" s="178" t="s">
        <v>560</v>
      </c>
      <c r="C312" s="166" t="s">
        <v>82</v>
      </c>
      <c r="D312" s="184" t="s">
        <v>82</v>
      </c>
      <c r="E312" s="57"/>
      <c r="F312" s="138" t="str">
        <f t="shared" si="7"/>
        <v/>
      </c>
      <c r="G312" s="138" t="str">
        <f t="shared" si="8"/>
        <v/>
      </c>
    </row>
    <row r="313" spans="1:7" x14ac:dyDescent="0.25">
      <c r="A313" s="51" t="s">
        <v>1870</v>
      </c>
      <c r="B313" s="178" t="s">
        <v>560</v>
      </c>
      <c r="C313" s="166" t="s">
        <v>82</v>
      </c>
      <c r="D313" s="184" t="s">
        <v>82</v>
      </c>
      <c r="E313" s="57"/>
      <c r="F313" s="138" t="str">
        <f t="shared" si="7"/>
        <v/>
      </c>
      <c r="G313" s="138" t="str">
        <f t="shared" si="8"/>
        <v/>
      </c>
    </row>
    <row r="314" spans="1:7" x14ac:dyDescent="0.25">
      <c r="A314" s="51" t="s">
        <v>1871</v>
      </c>
      <c r="B314" s="178" t="s">
        <v>560</v>
      </c>
      <c r="C314" s="166" t="s">
        <v>82</v>
      </c>
      <c r="D314" s="184" t="s">
        <v>82</v>
      </c>
      <c r="E314" s="57"/>
      <c r="F314" s="138" t="str">
        <f>IF($C$326=0,"",IF(C314="[for completion]","",IF(C314="","",C314/$C$326)))</f>
        <v/>
      </c>
      <c r="G314" s="138" t="str">
        <f t="shared" si="8"/>
        <v/>
      </c>
    </row>
    <row r="315" spans="1:7" x14ac:dyDescent="0.25">
      <c r="A315" s="51" t="s">
        <v>1872</v>
      </c>
      <c r="B315" s="178" t="s">
        <v>560</v>
      </c>
      <c r="C315" s="166" t="s">
        <v>82</v>
      </c>
      <c r="D315" s="184" t="s">
        <v>82</v>
      </c>
      <c r="E315" s="57"/>
      <c r="F315" s="138" t="str">
        <f t="shared" si="7"/>
        <v/>
      </c>
      <c r="G315" s="138" t="str">
        <f t="shared" si="8"/>
        <v/>
      </c>
    </row>
    <row r="316" spans="1:7" x14ac:dyDescent="0.25">
      <c r="A316" s="51" t="s">
        <v>1873</v>
      </c>
      <c r="B316" s="178" t="s">
        <v>560</v>
      </c>
      <c r="C316" s="166" t="s">
        <v>82</v>
      </c>
      <c r="D316" s="184" t="s">
        <v>82</v>
      </c>
      <c r="E316" s="57"/>
      <c r="F316" s="138" t="str">
        <f t="shared" si="7"/>
        <v/>
      </c>
      <c r="G316" s="138" t="str">
        <f t="shared" si="8"/>
        <v/>
      </c>
    </row>
    <row r="317" spans="1:7" x14ac:dyDescent="0.25">
      <c r="A317" s="51" t="s">
        <v>1874</v>
      </c>
      <c r="B317" s="178" t="s">
        <v>560</v>
      </c>
      <c r="C317" s="166" t="s">
        <v>82</v>
      </c>
      <c r="D317" s="184" t="s">
        <v>82</v>
      </c>
      <c r="E317" s="57"/>
      <c r="F317" s="138" t="str">
        <f t="shared" si="7"/>
        <v/>
      </c>
      <c r="G317" s="138" t="str">
        <f>IF($D$326=0,"",IF(D317="[for completion]","",IF(D317="","",D317/$D$326)))</f>
        <v/>
      </c>
    </row>
    <row r="318" spans="1:7" x14ac:dyDescent="0.25">
      <c r="A318" s="51" t="s">
        <v>1875</v>
      </c>
      <c r="B318" s="178" t="s">
        <v>560</v>
      </c>
      <c r="C318" s="166" t="s">
        <v>82</v>
      </c>
      <c r="D318" s="184" t="s">
        <v>82</v>
      </c>
      <c r="E318" s="57"/>
      <c r="F318" s="138" t="str">
        <f t="shared" si="7"/>
        <v/>
      </c>
      <c r="G318" s="138" t="str">
        <f t="shared" si="8"/>
        <v/>
      </c>
    </row>
    <row r="319" spans="1:7" x14ac:dyDescent="0.25">
      <c r="A319" s="51" t="s">
        <v>1876</v>
      </c>
      <c r="B319" s="178" t="s">
        <v>560</v>
      </c>
      <c r="C319" s="166" t="s">
        <v>82</v>
      </c>
      <c r="D319" s="184" t="s">
        <v>82</v>
      </c>
      <c r="E319" s="57"/>
      <c r="F319" s="138" t="str">
        <f t="shared" si="7"/>
        <v/>
      </c>
      <c r="G319" s="138" t="str">
        <f t="shared" si="8"/>
        <v/>
      </c>
    </row>
    <row r="320" spans="1:7" x14ac:dyDescent="0.25">
      <c r="A320" s="51" t="s">
        <v>1877</v>
      </c>
      <c r="B320" s="178" t="s">
        <v>560</v>
      </c>
      <c r="C320" s="166" t="s">
        <v>82</v>
      </c>
      <c r="D320" s="184" t="s">
        <v>82</v>
      </c>
      <c r="E320" s="57"/>
      <c r="F320" s="138" t="str">
        <f t="shared" si="7"/>
        <v/>
      </c>
      <c r="G320" s="138" t="str">
        <f t="shared" si="8"/>
        <v/>
      </c>
    </row>
    <row r="321" spans="1:7" x14ac:dyDescent="0.25">
      <c r="A321" s="51" t="s">
        <v>1878</v>
      </c>
      <c r="B321" s="178" t="s">
        <v>560</v>
      </c>
      <c r="C321" s="166" t="s">
        <v>82</v>
      </c>
      <c r="D321" s="184" t="s">
        <v>82</v>
      </c>
      <c r="E321" s="57"/>
      <c r="F321" s="138" t="str">
        <f t="shared" si="7"/>
        <v/>
      </c>
      <c r="G321" s="138" t="str">
        <f t="shared" si="8"/>
        <v/>
      </c>
    </row>
    <row r="322" spans="1:7" x14ac:dyDescent="0.25">
      <c r="A322" s="51" t="s">
        <v>1879</v>
      </c>
      <c r="B322" s="178" t="s">
        <v>560</v>
      </c>
      <c r="C322" s="166" t="s">
        <v>82</v>
      </c>
      <c r="D322" s="184" t="s">
        <v>82</v>
      </c>
      <c r="E322" s="57"/>
      <c r="F322" s="138" t="str">
        <f t="shared" si="7"/>
        <v/>
      </c>
      <c r="G322" s="138" t="str">
        <f t="shared" si="8"/>
        <v/>
      </c>
    </row>
    <row r="323" spans="1:7" x14ac:dyDescent="0.25">
      <c r="A323" s="51" t="s">
        <v>1880</v>
      </c>
      <c r="B323" s="178" t="s">
        <v>560</v>
      </c>
      <c r="C323" s="166" t="s">
        <v>82</v>
      </c>
      <c r="D323" s="184" t="s">
        <v>82</v>
      </c>
      <c r="E323" s="57"/>
      <c r="F323" s="138" t="str">
        <f t="shared" si="7"/>
        <v/>
      </c>
      <c r="G323" s="138" t="str">
        <f t="shared" si="8"/>
        <v/>
      </c>
    </row>
    <row r="324" spans="1:7" x14ac:dyDescent="0.25">
      <c r="A324" s="51" t="s">
        <v>1881</v>
      </c>
      <c r="B324" s="178" t="s">
        <v>560</v>
      </c>
      <c r="C324" s="166" t="s">
        <v>82</v>
      </c>
      <c r="D324" s="184" t="s">
        <v>82</v>
      </c>
      <c r="E324" s="57"/>
      <c r="F324" s="138" t="str">
        <f t="shared" si="7"/>
        <v/>
      </c>
      <c r="G324" s="138" t="str">
        <f t="shared" si="8"/>
        <v/>
      </c>
    </row>
    <row r="325" spans="1:7" x14ac:dyDescent="0.25">
      <c r="A325" s="51" t="s">
        <v>1882</v>
      </c>
      <c r="B325" s="68" t="s">
        <v>1998</v>
      </c>
      <c r="C325" s="166" t="s">
        <v>82</v>
      </c>
      <c r="D325" s="184" t="s">
        <v>82</v>
      </c>
      <c r="E325" s="57"/>
      <c r="F325" s="138" t="str">
        <f t="shared" si="7"/>
        <v/>
      </c>
      <c r="G325" s="138" t="str">
        <f t="shared" si="8"/>
        <v/>
      </c>
    </row>
    <row r="326" spans="1:7" x14ac:dyDescent="0.25">
      <c r="A326" s="51" t="s">
        <v>1883</v>
      </c>
      <c r="B326" s="68" t="s">
        <v>141</v>
      </c>
      <c r="C326" s="131">
        <f>SUM(C308:C325)</f>
        <v>0</v>
      </c>
      <c r="D326" s="132">
        <f>SUM(D308:D325)</f>
        <v>0</v>
      </c>
      <c r="E326" s="57"/>
      <c r="F326" s="147">
        <f>SUM(F308:F325)</f>
        <v>0</v>
      </c>
      <c r="G326" s="147">
        <f>SUM(G308:G325)</f>
        <v>0</v>
      </c>
    </row>
    <row r="327" spans="1:7" x14ac:dyDescent="0.25">
      <c r="A327" s="51" t="s">
        <v>1884</v>
      </c>
      <c r="B327" s="68"/>
      <c r="C327" s="51"/>
      <c r="D327" s="51"/>
      <c r="E327" s="57"/>
      <c r="F327" s="57"/>
      <c r="G327" s="57"/>
    </row>
    <row r="328" spans="1:7" x14ac:dyDescent="0.25">
      <c r="A328" s="51" t="s">
        <v>1885</v>
      </c>
      <c r="B328" s="68"/>
      <c r="C328" s="51"/>
      <c r="D328" s="51"/>
      <c r="E328" s="57"/>
      <c r="F328" s="57"/>
      <c r="G328" s="57"/>
    </row>
    <row r="329" spans="1:7" x14ac:dyDescent="0.25">
      <c r="A329" s="51" t="s">
        <v>1886</v>
      </c>
      <c r="B329" s="68"/>
      <c r="C329" s="51"/>
      <c r="D329" s="51"/>
      <c r="E329" s="57"/>
      <c r="F329" s="57"/>
      <c r="G329" s="57"/>
    </row>
    <row r="330" spans="1:7" x14ac:dyDescent="0.25">
      <c r="A330" s="70"/>
      <c r="B330" s="70" t="s">
        <v>2575</v>
      </c>
      <c r="C330" s="70" t="s">
        <v>110</v>
      </c>
      <c r="D330" s="70" t="s">
        <v>1605</v>
      </c>
      <c r="E330" s="70"/>
      <c r="F330" s="70" t="s">
        <v>467</v>
      </c>
      <c r="G330" s="70" t="s">
        <v>1864</v>
      </c>
    </row>
    <row r="331" spans="1:7" x14ac:dyDescent="0.25">
      <c r="A331" s="51" t="s">
        <v>1887</v>
      </c>
      <c r="B331" s="178" t="s">
        <v>560</v>
      </c>
      <c r="C331" s="166" t="s">
        <v>82</v>
      </c>
      <c r="D331" s="184" t="s">
        <v>82</v>
      </c>
      <c r="E331" s="57"/>
      <c r="F331" s="138" t="str">
        <f>IF($C$349=0,"",IF(C331="[for completion]","",IF(C331="","",C331/$C$349)))</f>
        <v/>
      </c>
      <c r="G331" s="138" t="str">
        <f>IF($D$349=0,"",IF(D331="[for completion]","",IF(D331="","",D331/$D$349)))</f>
        <v/>
      </c>
    </row>
    <row r="332" spans="1:7" x14ac:dyDescent="0.25">
      <c r="A332" s="51" t="s">
        <v>1888</v>
      </c>
      <c r="B332" s="178" t="s">
        <v>560</v>
      </c>
      <c r="C332" s="166" t="s">
        <v>82</v>
      </c>
      <c r="D332" s="184" t="s">
        <v>82</v>
      </c>
      <c r="E332" s="57"/>
      <c r="F332" s="138" t="str">
        <f t="shared" ref="F332:F348" si="9">IF($C$349=0,"",IF(C332="[for completion]","",IF(C332="","",C332/$C$349)))</f>
        <v/>
      </c>
      <c r="G332" s="138" t="str">
        <f t="shared" ref="G332:G348" si="10">IF($D$349=0,"",IF(D332="[for completion]","",IF(D332="","",D332/$D$349)))</f>
        <v/>
      </c>
    </row>
    <row r="333" spans="1:7" x14ac:dyDescent="0.25">
      <c r="A333" s="51" t="s">
        <v>1889</v>
      </c>
      <c r="B333" s="178" t="s">
        <v>560</v>
      </c>
      <c r="C333" s="166" t="s">
        <v>82</v>
      </c>
      <c r="D333" s="184" t="s">
        <v>82</v>
      </c>
      <c r="E333" s="57"/>
      <c r="F333" s="138" t="str">
        <f t="shared" si="9"/>
        <v/>
      </c>
      <c r="G333" s="138" t="str">
        <f t="shared" si="10"/>
        <v/>
      </c>
    </row>
    <row r="334" spans="1:7" x14ac:dyDescent="0.25">
      <c r="A334" s="51" t="s">
        <v>1890</v>
      </c>
      <c r="B334" s="178" t="s">
        <v>560</v>
      </c>
      <c r="C334" s="166" t="s">
        <v>82</v>
      </c>
      <c r="D334" s="184" t="s">
        <v>82</v>
      </c>
      <c r="E334" s="57"/>
      <c r="F334" s="138" t="str">
        <f t="shared" si="9"/>
        <v/>
      </c>
      <c r="G334" s="138" t="str">
        <f t="shared" si="10"/>
        <v/>
      </c>
    </row>
    <row r="335" spans="1:7" x14ac:dyDescent="0.25">
      <c r="A335" s="51" t="s">
        <v>1891</v>
      </c>
      <c r="B335" s="178" t="s">
        <v>560</v>
      </c>
      <c r="C335" s="166" t="s">
        <v>82</v>
      </c>
      <c r="D335" s="184" t="s">
        <v>82</v>
      </c>
      <c r="E335" s="57"/>
      <c r="F335" s="138" t="str">
        <f t="shared" si="9"/>
        <v/>
      </c>
      <c r="G335" s="138" t="str">
        <f t="shared" si="10"/>
        <v/>
      </c>
    </row>
    <row r="336" spans="1:7" x14ac:dyDescent="0.25">
      <c r="A336" s="51" t="s">
        <v>1892</v>
      </c>
      <c r="B336" s="178" t="s">
        <v>560</v>
      </c>
      <c r="C336" s="166" t="s">
        <v>82</v>
      </c>
      <c r="D336" s="184" t="s">
        <v>82</v>
      </c>
      <c r="E336" s="57"/>
      <c r="F336" s="138" t="str">
        <f t="shared" si="9"/>
        <v/>
      </c>
      <c r="G336" s="138" t="str">
        <f t="shared" si="10"/>
        <v/>
      </c>
    </row>
    <row r="337" spans="1:7" x14ac:dyDescent="0.25">
      <c r="A337" s="51" t="s">
        <v>1893</v>
      </c>
      <c r="B337" s="178" t="s">
        <v>560</v>
      </c>
      <c r="C337" s="166" t="s">
        <v>82</v>
      </c>
      <c r="D337" s="184" t="s">
        <v>82</v>
      </c>
      <c r="E337" s="57"/>
      <c r="F337" s="138" t="str">
        <f t="shared" si="9"/>
        <v/>
      </c>
      <c r="G337" s="138" t="str">
        <f t="shared" si="10"/>
        <v/>
      </c>
    </row>
    <row r="338" spans="1:7" x14ac:dyDescent="0.25">
      <c r="A338" s="51" t="s">
        <v>1894</v>
      </c>
      <c r="B338" s="178" t="s">
        <v>560</v>
      </c>
      <c r="C338" s="166" t="s">
        <v>82</v>
      </c>
      <c r="D338" s="184" t="s">
        <v>82</v>
      </c>
      <c r="E338" s="57"/>
      <c r="F338" s="138" t="str">
        <f t="shared" si="9"/>
        <v/>
      </c>
      <c r="G338" s="138" t="str">
        <f t="shared" si="10"/>
        <v/>
      </c>
    </row>
    <row r="339" spans="1:7" x14ac:dyDescent="0.25">
      <c r="A339" s="51" t="s">
        <v>1895</v>
      </c>
      <c r="B339" s="178" t="s">
        <v>560</v>
      </c>
      <c r="C339" s="166" t="s">
        <v>82</v>
      </c>
      <c r="D339" s="184" t="s">
        <v>82</v>
      </c>
      <c r="E339" s="57"/>
      <c r="F339" s="138" t="str">
        <f t="shared" si="9"/>
        <v/>
      </c>
      <c r="G339" s="138" t="str">
        <f t="shared" si="10"/>
        <v/>
      </c>
    </row>
    <row r="340" spans="1:7" x14ac:dyDescent="0.25">
      <c r="A340" s="51" t="s">
        <v>1896</v>
      </c>
      <c r="B340" s="178" t="s">
        <v>560</v>
      </c>
      <c r="C340" s="166" t="s">
        <v>82</v>
      </c>
      <c r="D340" s="184" t="s">
        <v>82</v>
      </c>
      <c r="E340" s="57"/>
      <c r="F340" s="138" t="str">
        <f t="shared" si="9"/>
        <v/>
      </c>
      <c r="G340" s="138" t="str">
        <f t="shared" si="10"/>
        <v/>
      </c>
    </row>
    <row r="341" spans="1:7" x14ac:dyDescent="0.25">
      <c r="A341" s="51" t="s">
        <v>2076</v>
      </c>
      <c r="B341" s="178" t="s">
        <v>560</v>
      </c>
      <c r="C341" s="166" t="s">
        <v>82</v>
      </c>
      <c r="D341" s="184" t="s">
        <v>82</v>
      </c>
      <c r="E341" s="57"/>
      <c r="F341" s="138" t="str">
        <f t="shared" si="9"/>
        <v/>
      </c>
      <c r="G341" s="138" t="str">
        <f t="shared" si="10"/>
        <v/>
      </c>
    </row>
    <row r="342" spans="1:7" x14ac:dyDescent="0.25">
      <c r="A342" s="51" t="s">
        <v>2101</v>
      </c>
      <c r="B342" s="178" t="s">
        <v>560</v>
      </c>
      <c r="C342" s="166" t="s">
        <v>82</v>
      </c>
      <c r="D342" s="184" t="s">
        <v>82</v>
      </c>
      <c r="E342" s="57"/>
      <c r="F342" s="138" t="str">
        <f t="shared" si="9"/>
        <v/>
      </c>
      <c r="G342" s="138" t="str">
        <f>IF($D$349=0,"",IF(D342="[for completion]","",IF(D342="","",D342/$D$349)))</f>
        <v/>
      </c>
    </row>
    <row r="343" spans="1:7" x14ac:dyDescent="0.25">
      <c r="A343" s="51" t="s">
        <v>2102</v>
      </c>
      <c r="B343" s="178" t="s">
        <v>560</v>
      </c>
      <c r="C343" s="166" t="s">
        <v>82</v>
      </c>
      <c r="D343" s="184" t="s">
        <v>82</v>
      </c>
      <c r="E343" s="57"/>
      <c r="F343" s="138" t="str">
        <f t="shared" si="9"/>
        <v/>
      </c>
      <c r="G343" s="138" t="str">
        <f t="shared" si="10"/>
        <v/>
      </c>
    </row>
    <row r="344" spans="1:7" x14ac:dyDescent="0.25">
      <c r="A344" s="51" t="s">
        <v>2103</v>
      </c>
      <c r="B344" s="178" t="s">
        <v>560</v>
      </c>
      <c r="C344" s="166" t="s">
        <v>82</v>
      </c>
      <c r="D344" s="184" t="s">
        <v>82</v>
      </c>
      <c r="E344" s="57"/>
      <c r="F344" s="138" t="str">
        <f t="shared" si="9"/>
        <v/>
      </c>
      <c r="G344" s="138" t="str">
        <f t="shared" si="10"/>
        <v/>
      </c>
    </row>
    <row r="345" spans="1:7" x14ac:dyDescent="0.25">
      <c r="A345" s="51" t="s">
        <v>2104</v>
      </c>
      <c r="B345" s="178" t="s">
        <v>560</v>
      </c>
      <c r="C345" s="166" t="s">
        <v>82</v>
      </c>
      <c r="D345" s="184" t="s">
        <v>82</v>
      </c>
      <c r="E345" s="57"/>
      <c r="F345" s="138" t="str">
        <f t="shared" si="9"/>
        <v/>
      </c>
      <c r="G345" s="138" t="str">
        <f t="shared" si="10"/>
        <v/>
      </c>
    </row>
    <row r="346" spans="1:7" x14ac:dyDescent="0.25">
      <c r="A346" s="51" t="s">
        <v>2105</v>
      </c>
      <c r="B346" s="178" t="s">
        <v>560</v>
      </c>
      <c r="C346" s="166" t="s">
        <v>82</v>
      </c>
      <c r="D346" s="184" t="s">
        <v>82</v>
      </c>
      <c r="E346" s="57"/>
      <c r="F346" s="138" t="str">
        <f>IF($C$349=0,"",IF(C346="[for completion]","",IF(C346="","",C346/$C$349)))</f>
        <v/>
      </c>
      <c r="G346" s="138" t="str">
        <f t="shared" si="10"/>
        <v/>
      </c>
    </row>
    <row r="347" spans="1:7" x14ac:dyDescent="0.25">
      <c r="A347" s="51" t="s">
        <v>2106</v>
      </c>
      <c r="B347" s="178" t="s">
        <v>560</v>
      </c>
      <c r="C347" s="166" t="s">
        <v>82</v>
      </c>
      <c r="D347" s="184" t="s">
        <v>82</v>
      </c>
      <c r="E347" s="57"/>
      <c r="F347" s="138" t="str">
        <f t="shared" si="9"/>
        <v/>
      </c>
      <c r="G347" s="138" t="str">
        <f t="shared" si="10"/>
        <v/>
      </c>
    </row>
    <row r="348" spans="1:7" x14ac:dyDescent="0.25">
      <c r="A348" s="51" t="s">
        <v>2107</v>
      </c>
      <c r="B348" s="68" t="s">
        <v>1998</v>
      </c>
      <c r="C348" s="166" t="s">
        <v>82</v>
      </c>
      <c r="D348" s="184" t="s">
        <v>82</v>
      </c>
      <c r="E348" s="57"/>
      <c r="F348" s="138" t="str">
        <f t="shared" si="9"/>
        <v/>
      </c>
      <c r="G348" s="138" t="str">
        <f t="shared" si="10"/>
        <v/>
      </c>
    </row>
    <row r="349" spans="1:7" x14ac:dyDescent="0.25">
      <c r="A349" s="51" t="s">
        <v>2108</v>
      </c>
      <c r="B349" s="68" t="s">
        <v>141</v>
      </c>
      <c r="C349" s="131">
        <f>SUM(C331:C348)</f>
        <v>0</v>
      </c>
      <c r="D349" s="132">
        <f>SUM(D331:D348)</f>
        <v>0</v>
      </c>
      <c r="E349" s="57"/>
      <c r="F349" s="147">
        <f>SUM(F331:F348)</f>
        <v>0</v>
      </c>
      <c r="G349" s="147">
        <f>SUM(G331:G348)</f>
        <v>0</v>
      </c>
    </row>
    <row r="350" spans="1:7" x14ac:dyDescent="0.25">
      <c r="A350" s="51" t="s">
        <v>1897</v>
      </c>
      <c r="B350" s="68"/>
      <c r="C350" s="51"/>
      <c r="D350" s="51"/>
      <c r="E350" s="57"/>
      <c r="F350" s="57"/>
      <c r="G350" s="57"/>
    </row>
    <row r="351" spans="1:7" x14ac:dyDescent="0.25">
      <c r="A351" s="51" t="s">
        <v>2109</v>
      </c>
      <c r="B351" s="68"/>
      <c r="C351" s="51"/>
      <c r="D351" s="51"/>
      <c r="E351" s="57"/>
      <c r="F351" s="57"/>
      <c r="G351" s="57"/>
    </row>
    <row r="352" spans="1:7" x14ac:dyDescent="0.25">
      <c r="A352" s="70"/>
      <c r="B352" s="70" t="s">
        <v>2250</v>
      </c>
      <c r="C352" s="70" t="s">
        <v>110</v>
      </c>
      <c r="D352" s="70" t="s">
        <v>1605</v>
      </c>
      <c r="E352" s="70"/>
      <c r="F352" s="70" t="s">
        <v>467</v>
      </c>
      <c r="G352" s="70" t="s">
        <v>2253</v>
      </c>
    </row>
    <row r="353" spans="1:7" x14ac:dyDescent="0.25">
      <c r="A353" s="51" t="s">
        <v>1898</v>
      </c>
      <c r="B353" s="68" t="s">
        <v>1598</v>
      </c>
      <c r="C353" s="166" t="s">
        <v>82</v>
      </c>
      <c r="D353" s="184" t="s">
        <v>82</v>
      </c>
      <c r="E353" s="57"/>
      <c r="F353" s="138" t="str">
        <f>IF($C$366=0,"",IF(C353="[for completion]","",IF(C353="","",C353/$C$366)))</f>
        <v/>
      </c>
      <c r="G353" s="138" t="str">
        <f>IF($D$366=0,"",IF(D353="[for completion]","",IF(D353="","",D353/$D$366)))</f>
        <v/>
      </c>
    </row>
    <row r="354" spans="1:7" x14ac:dyDescent="0.25">
      <c r="A354" s="51" t="s">
        <v>1899</v>
      </c>
      <c r="B354" s="68" t="s">
        <v>1599</v>
      </c>
      <c r="C354" s="166" t="s">
        <v>82</v>
      </c>
      <c r="D354" s="184" t="s">
        <v>82</v>
      </c>
      <c r="E354" s="57"/>
      <c r="F354" s="138" t="str">
        <f t="shared" ref="F354:F365" si="11">IF($C$366=0,"",IF(C354="[for completion]","",IF(C354="","",C354/$C$366)))</f>
        <v/>
      </c>
      <c r="G354" s="138" t="str">
        <f t="shared" ref="G354:G365" si="12">IF($D$366=0,"",IF(D354="[for completion]","",IF(D354="","",D354/$D$366)))</f>
        <v/>
      </c>
    </row>
    <row r="355" spans="1:7" x14ac:dyDescent="0.25">
      <c r="A355" s="51" t="s">
        <v>1900</v>
      </c>
      <c r="B355" s="68" t="s">
        <v>2276</v>
      </c>
      <c r="C355" s="166" t="s">
        <v>82</v>
      </c>
      <c r="D355" s="184" t="s">
        <v>82</v>
      </c>
      <c r="E355" s="57"/>
      <c r="F355" s="138" t="str">
        <f t="shared" si="11"/>
        <v/>
      </c>
      <c r="G355" s="138" t="str">
        <f t="shared" si="12"/>
        <v/>
      </c>
    </row>
    <row r="356" spans="1:7" x14ac:dyDescent="0.25">
      <c r="A356" s="51" t="s">
        <v>1901</v>
      </c>
      <c r="B356" s="68" t="s">
        <v>1600</v>
      </c>
      <c r="C356" s="166" t="s">
        <v>82</v>
      </c>
      <c r="D356" s="184" t="s">
        <v>82</v>
      </c>
      <c r="E356" s="57"/>
      <c r="F356" s="138" t="str">
        <f t="shared" si="11"/>
        <v/>
      </c>
      <c r="G356" s="138" t="str">
        <f t="shared" si="12"/>
        <v/>
      </c>
    </row>
    <row r="357" spans="1:7" x14ac:dyDescent="0.25">
      <c r="A357" s="51" t="s">
        <v>1902</v>
      </c>
      <c r="B357" s="68" t="s">
        <v>1601</v>
      </c>
      <c r="C357" s="166" t="s">
        <v>82</v>
      </c>
      <c r="D357" s="184" t="s">
        <v>82</v>
      </c>
      <c r="E357" s="57"/>
      <c r="F357" s="138" t="str">
        <f t="shared" si="11"/>
        <v/>
      </c>
      <c r="G357" s="138" t="str">
        <f t="shared" si="12"/>
        <v/>
      </c>
    </row>
    <row r="358" spans="1:7" x14ac:dyDescent="0.25">
      <c r="A358" s="51" t="s">
        <v>1903</v>
      </c>
      <c r="B358" s="68" t="s">
        <v>1602</v>
      </c>
      <c r="C358" s="166" t="s">
        <v>82</v>
      </c>
      <c r="D358" s="184" t="s">
        <v>82</v>
      </c>
      <c r="E358" s="57"/>
      <c r="F358" s="138" t="str">
        <f t="shared" si="11"/>
        <v/>
      </c>
      <c r="G358" s="138" t="str">
        <f t="shared" si="12"/>
        <v/>
      </c>
    </row>
    <row r="359" spans="1:7" x14ac:dyDescent="0.25">
      <c r="A359" s="51" t="s">
        <v>1992</v>
      </c>
      <c r="B359" s="68" t="s">
        <v>1603</v>
      </c>
      <c r="C359" s="166" t="s">
        <v>82</v>
      </c>
      <c r="D359" s="184" t="s">
        <v>82</v>
      </c>
      <c r="E359" s="57"/>
      <c r="F359" s="138" t="str">
        <f t="shared" si="11"/>
        <v/>
      </c>
      <c r="G359" s="138" t="str">
        <f t="shared" si="12"/>
        <v/>
      </c>
    </row>
    <row r="360" spans="1:7" x14ac:dyDescent="0.25">
      <c r="A360" s="51" t="s">
        <v>1993</v>
      </c>
      <c r="B360" s="68" t="s">
        <v>1604</v>
      </c>
      <c r="C360" s="166" t="s">
        <v>82</v>
      </c>
      <c r="D360" s="184" t="s">
        <v>82</v>
      </c>
      <c r="E360" s="57"/>
      <c r="F360" s="138" t="str">
        <f t="shared" si="11"/>
        <v/>
      </c>
      <c r="G360" s="138" t="str">
        <f t="shared" si="12"/>
        <v/>
      </c>
    </row>
    <row r="361" spans="1:7" x14ac:dyDescent="0.25">
      <c r="A361" s="51" t="s">
        <v>2114</v>
      </c>
      <c r="B361" s="68" t="s">
        <v>2647</v>
      </c>
      <c r="C361" s="131" t="s">
        <v>82</v>
      </c>
      <c r="D361" s="51" t="s">
        <v>82</v>
      </c>
      <c r="E361" s="57"/>
      <c r="F361" s="138" t="str">
        <f t="shared" si="11"/>
        <v/>
      </c>
      <c r="G361" s="138" t="str">
        <f t="shared" si="12"/>
        <v/>
      </c>
    </row>
    <row r="362" spans="1:7" x14ac:dyDescent="0.25">
      <c r="A362" s="51" t="s">
        <v>2115</v>
      </c>
      <c r="B362" s="51" t="s">
        <v>2650</v>
      </c>
      <c r="C362" s="131" t="s">
        <v>82</v>
      </c>
      <c r="D362" s="51" t="s">
        <v>82</v>
      </c>
      <c r="F362" s="138" t="str">
        <f t="shared" si="11"/>
        <v/>
      </c>
      <c r="G362" s="138" t="str">
        <f t="shared" si="12"/>
        <v/>
      </c>
    </row>
    <row r="363" spans="1:7" x14ac:dyDescent="0.25">
      <c r="A363" s="51" t="s">
        <v>2116</v>
      </c>
      <c r="B363" s="51" t="s">
        <v>2648</v>
      </c>
      <c r="C363" s="131" t="s">
        <v>82</v>
      </c>
      <c r="D363" s="51" t="s">
        <v>82</v>
      </c>
      <c r="F363" s="138" t="str">
        <f t="shared" si="11"/>
        <v/>
      </c>
      <c r="G363" s="138" t="str">
        <f t="shared" si="12"/>
        <v/>
      </c>
    </row>
    <row r="364" spans="1:7" x14ac:dyDescent="0.25">
      <c r="A364" s="51" t="s">
        <v>2671</v>
      </c>
      <c r="B364" s="68" t="s">
        <v>2649</v>
      </c>
      <c r="C364" s="131" t="s">
        <v>82</v>
      </c>
      <c r="D364" s="51" t="s">
        <v>82</v>
      </c>
      <c r="E364" s="57"/>
      <c r="F364" s="138" t="str">
        <f t="shared" si="11"/>
        <v/>
      </c>
      <c r="G364" s="138" t="str">
        <f t="shared" si="12"/>
        <v/>
      </c>
    </row>
    <row r="365" spans="1:7" x14ac:dyDescent="0.25">
      <c r="A365" s="51" t="s">
        <v>2672</v>
      </c>
      <c r="B365" s="51" t="s">
        <v>1998</v>
      </c>
      <c r="C365" s="131" t="s">
        <v>82</v>
      </c>
      <c r="D365" s="132" t="s">
        <v>82</v>
      </c>
      <c r="E365" s="57"/>
      <c r="F365" s="138" t="str">
        <f t="shared" si="11"/>
        <v/>
      </c>
      <c r="G365" s="138" t="str">
        <f t="shared" si="12"/>
        <v/>
      </c>
    </row>
    <row r="366" spans="1:7" x14ac:dyDescent="0.25">
      <c r="A366" s="51" t="s">
        <v>2673</v>
      </c>
      <c r="B366" s="68" t="s">
        <v>141</v>
      </c>
      <c r="C366" s="131">
        <f>SUM(C353:C365)</f>
        <v>0</v>
      </c>
      <c r="D366" s="132">
        <f>SUM(D353:D365)</f>
        <v>0</v>
      </c>
      <c r="E366" s="57"/>
      <c r="F366" s="126">
        <f>SUM(F353:F365)</f>
        <v>0</v>
      </c>
      <c r="G366" s="126">
        <f>SUM(G353:G365)</f>
        <v>0</v>
      </c>
    </row>
    <row r="367" spans="1:7" x14ac:dyDescent="0.25">
      <c r="A367" s="51" t="s">
        <v>1904</v>
      </c>
      <c r="B367" s="68"/>
      <c r="C367" s="166"/>
      <c r="D367" s="184"/>
      <c r="E367" s="57"/>
      <c r="F367" s="138" t="str">
        <f>IF($C$349=0,"",IF(C367="[for completion]","",IF(C367="","",C367/$C$349)))</f>
        <v/>
      </c>
      <c r="G367" s="138" t="str">
        <f>IF($D$349=0,"",IF(D367="[for completion]","",IF(D367="","",D367/$D$349)))</f>
        <v/>
      </c>
    </row>
    <row r="368" spans="1:7" x14ac:dyDescent="0.25">
      <c r="A368" s="51" t="s">
        <v>2676</v>
      </c>
      <c r="B368" s="68"/>
      <c r="C368" s="166"/>
      <c r="D368" s="184"/>
      <c r="E368" s="57"/>
      <c r="F368" s="138"/>
      <c r="G368" s="138"/>
    </row>
    <row r="369" spans="1:7" x14ac:dyDescent="0.25">
      <c r="A369" s="51" t="s">
        <v>2677</v>
      </c>
      <c r="B369" s="68"/>
      <c r="C369" s="166"/>
      <c r="D369" s="184"/>
      <c r="E369" s="57"/>
      <c r="F369" s="138"/>
      <c r="G369" s="138"/>
    </row>
    <row r="370" spans="1:7" x14ac:dyDescent="0.25">
      <c r="A370" s="51" t="s">
        <v>2678</v>
      </c>
      <c r="B370" s="68"/>
      <c r="C370" s="166"/>
      <c r="D370" s="184"/>
      <c r="E370" s="57"/>
      <c r="F370" s="138"/>
      <c r="G370" s="138"/>
    </row>
    <row r="371" spans="1:7" x14ac:dyDescent="0.25">
      <c r="A371" s="51" t="s">
        <v>2679</v>
      </c>
      <c r="B371" s="68"/>
      <c r="C371" s="166"/>
      <c r="D371" s="184"/>
      <c r="E371" s="57"/>
      <c r="F371" s="138"/>
      <c r="G371" s="138"/>
    </row>
    <row r="372" spans="1:7" x14ac:dyDescent="0.25">
      <c r="A372" s="51" t="s">
        <v>2680</v>
      </c>
      <c r="B372" s="68"/>
      <c r="C372" s="166"/>
      <c r="D372" s="184"/>
      <c r="E372" s="57"/>
      <c r="F372" s="138"/>
      <c r="G372" s="138"/>
    </row>
    <row r="373" spans="1:7" x14ac:dyDescent="0.25">
      <c r="A373" s="51" t="s">
        <v>2681</v>
      </c>
      <c r="B373" s="68"/>
      <c r="C373" s="166"/>
      <c r="D373" s="184"/>
      <c r="E373" s="57"/>
      <c r="F373" s="138"/>
      <c r="G373" s="138"/>
    </row>
    <row r="374" spans="1:7" x14ac:dyDescent="0.25">
      <c r="A374" s="51" t="s">
        <v>2682</v>
      </c>
      <c r="B374" s="68"/>
      <c r="C374" s="131"/>
      <c r="D374" s="132"/>
      <c r="E374" s="57"/>
      <c r="F374" s="147"/>
      <c r="G374" s="147"/>
    </row>
    <row r="375" spans="1:7" x14ac:dyDescent="0.25">
      <c r="A375" s="51" t="s">
        <v>2683</v>
      </c>
      <c r="B375" s="68"/>
      <c r="C375" s="51"/>
      <c r="D375" s="51"/>
      <c r="E375" s="57"/>
      <c r="F375" s="57"/>
      <c r="G375" s="57"/>
    </row>
    <row r="376" spans="1:7" x14ac:dyDescent="0.25">
      <c r="A376" s="51" t="s">
        <v>2684</v>
      </c>
      <c r="B376" s="68"/>
      <c r="C376" s="51"/>
      <c r="D376" s="51"/>
      <c r="E376" s="57"/>
      <c r="F376" s="57"/>
      <c r="G376" s="57"/>
    </row>
    <row r="377" spans="1:7" x14ac:dyDescent="0.25">
      <c r="A377" s="70"/>
      <c r="B377" s="70" t="s">
        <v>2110</v>
      </c>
      <c r="C377" s="70" t="s">
        <v>110</v>
      </c>
      <c r="D377" s="70" t="s">
        <v>1605</v>
      </c>
      <c r="E377" s="70"/>
      <c r="F377" s="70" t="s">
        <v>467</v>
      </c>
      <c r="G377" s="70" t="s">
        <v>2253</v>
      </c>
    </row>
    <row r="378" spans="1:7" x14ac:dyDescent="0.25">
      <c r="A378" s="51" t="s">
        <v>1994</v>
      </c>
      <c r="B378" s="68" t="s">
        <v>1986</v>
      </c>
      <c r="C378" s="166" t="s">
        <v>82</v>
      </c>
      <c r="D378" s="184" t="s">
        <v>82</v>
      </c>
      <c r="E378" s="57"/>
      <c r="F378" s="138" t="str">
        <f t="shared" ref="F378:F384" si="13">IF($C$385=0,"",IF(C378="[for completion]","",IF(C378="","",C378/$C$385)))</f>
        <v/>
      </c>
      <c r="G378" s="138" t="str">
        <f>IF($D$385=0,"",IF(D378="[for completion]","",IF(D378="","",D378/$D$385)))</f>
        <v/>
      </c>
    </row>
    <row r="379" spans="1:7" x14ac:dyDescent="0.25">
      <c r="A379" s="51" t="s">
        <v>1995</v>
      </c>
      <c r="B379" s="152" t="s">
        <v>1987</v>
      </c>
      <c r="C379" s="166" t="s">
        <v>82</v>
      </c>
      <c r="D379" s="184" t="s">
        <v>82</v>
      </c>
      <c r="E379" s="57"/>
      <c r="F379" s="138" t="str">
        <f t="shared" si="13"/>
        <v/>
      </c>
      <c r="G379" s="138" t="str">
        <f t="shared" ref="G379:G384" si="14">IF($D$385=0,"",IF(D379="[for completion]","",IF(D379="","",D379/$D$385)))</f>
        <v/>
      </c>
    </row>
    <row r="380" spans="1:7" x14ac:dyDescent="0.25">
      <c r="A380" s="51" t="s">
        <v>1996</v>
      </c>
      <c r="B380" s="68" t="s">
        <v>1988</v>
      </c>
      <c r="C380" s="166" t="s">
        <v>82</v>
      </c>
      <c r="D380" s="184" t="s">
        <v>82</v>
      </c>
      <c r="E380" s="57"/>
      <c r="F380" s="138" t="str">
        <f t="shared" si="13"/>
        <v/>
      </c>
      <c r="G380" s="138" t="str">
        <f t="shared" si="14"/>
        <v/>
      </c>
    </row>
    <row r="381" spans="1:7" x14ac:dyDescent="0.25">
      <c r="A381" s="51" t="s">
        <v>1997</v>
      </c>
      <c r="B381" s="68" t="s">
        <v>1989</v>
      </c>
      <c r="C381" s="166" t="s">
        <v>82</v>
      </c>
      <c r="D381" s="184" t="s">
        <v>82</v>
      </c>
      <c r="E381" s="57"/>
      <c r="F381" s="138" t="str">
        <f t="shared" si="13"/>
        <v/>
      </c>
      <c r="G381" s="138" t="str">
        <f t="shared" si="14"/>
        <v/>
      </c>
    </row>
    <row r="382" spans="1:7" x14ac:dyDescent="0.25">
      <c r="A382" s="51" t="s">
        <v>1999</v>
      </c>
      <c r="B382" s="68" t="s">
        <v>1990</v>
      </c>
      <c r="C382" s="166" t="s">
        <v>82</v>
      </c>
      <c r="D382" s="184" t="s">
        <v>82</v>
      </c>
      <c r="E382" s="57"/>
      <c r="F382" s="138" t="str">
        <f t="shared" si="13"/>
        <v/>
      </c>
      <c r="G382" s="138" t="str">
        <f t="shared" si="14"/>
        <v/>
      </c>
    </row>
    <row r="383" spans="1:7" x14ac:dyDescent="0.25">
      <c r="A383" s="51" t="s">
        <v>2111</v>
      </c>
      <c r="B383" s="68" t="s">
        <v>1991</v>
      </c>
      <c r="C383" s="166" t="s">
        <v>82</v>
      </c>
      <c r="D383" s="184" t="s">
        <v>82</v>
      </c>
      <c r="E383" s="57"/>
      <c r="F383" s="138" t="str">
        <f t="shared" si="13"/>
        <v/>
      </c>
      <c r="G383" s="138" t="str">
        <f t="shared" si="14"/>
        <v/>
      </c>
    </row>
    <row r="384" spans="1:7" x14ac:dyDescent="0.25">
      <c r="A384" s="51" t="s">
        <v>2112</v>
      </c>
      <c r="B384" s="68" t="s">
        <v>1606</v>
      </c>
      <c r="C384" s="166" t="s">
        <v>82</v>
      </c>
      <c r="D384" s="184" t="s">
        <v>82</v>
      </c>
      <c r="E384" s="57"/>
      <c r="F384" s="138" t="str">
        <f t="shared" si="13"/>
        <v/>
      </c>
      <c r="G384" s="138" t="str">
        <f t="shared" si="14"/>
        <v/>
      </c>
    </row>
    <row r="385" spans="1:7" x14ac:dyDescent="0.25">
      <c r="A385" s="51" t="s">
        <v>2113</v>
      </c>
      <c r="B385" s="68" t="s">
        <v>141</v>
      </c>
      <c r="C385" s="131">
        <f>SUM(C378:C384)</f>
        <v>0</v>
      </c>
      <c r="D385" s="132">
        <f>SUM(D378:D384)</f>
        <v>0</v>
      </c>
      <c r="E385" s="57"/>
      <c r="F385" s="147">
        <f>SUM(F378:F384)</f>
        <v>0</v>
      </c>
      <c r="G385" s="147">
        <f>SUM(G378:G384)</f>
        <v>0</v>
      </c>
    </row>
    <row r="386" spans="1:7" x14ac:dyDescent="0.25">
      <c r="A386" s="51" t="s">
        <v>2000</v>
      </c>
      <c r="B386" s="68"/>
      <c r="C386" s="51"/>
      <c r="D386" s="51"/>
      <c r="E386" s="57"/>
      <c r="F386" s="57"/>
      <c r="G386" s="57"/>
    </row>
    <row r="387" spans="1:7" x14ac:dyDescent="0.25">
      <c r="A387" s="70"/>
      <c r="B387" s="70" t="s">
        <v>2251</v>
      </c>
      <c r="C387" s="70" t="s">
        <v>110</v>
      </c>
      <c r="D387" s="70" t="s">
        <v>1605</v>
      </c>
      <c r="E387" s="70"/>
      <c r="F387" s="70" t="s">
        <v>467</v>
      </c>
      <c r="G387" s="70" t="s">
        <v>2253</v>
      </c>
    </row>
    <row r="388" spans="1:7" x14ac:dyDescent="0.25">
      <c r="A388" s="51" t="s">
        <v>2094</v>
      </c>
      <c r="B388" s="68" t="s">
        <v>2252</v>
      </c>
      <c r="C388" s="166" t="s">
        <v>82</v>
      </c>
      <c r="D388" s="184" t="s">
        <v>82</v>
      </c>
      <c r="E388" s="57"/>
      <c r="F388" s="138" t="str">
        <f>IF($C$392=0,"",IF(C388="[for completion]","",IF(C388="","",C388/$C$392)))</f>
        <v/>
      </c>
      <c r="G388" s="138" t="str">
        <f>IF($D$392=0,"",IF(D388="[for completion]","",IF(D388="","",D388/$D$392)))</f>
        <v/>
      </c>
    </row>
    <row r="389" spans="1:7" x14ac:dyDescent="0.25">
      <c r="A389" s="51" t="s">
        <v>2095</v>
      </c>
      <c r="B389" s="152" t="s">
        <v>2181</v>
      </c>
      <c r="C389" s="166" t="s">
        <v>82</v>
      </c>
      <c r="D389" s="184" t="s">
        <v>82</v>
      </c>
      <c r="E389" s="57"/>
      <c r="F389" s="138" t="str">
        <f>IF($C$392=0,"",IF(C389="[for completion]","",IF(C389="","",C389/$C$392)))</f>
        <v/>
      </c>
      <c r="G389" s="138" t="str">
        <f>IF($D$392=0,"",IF(D389="[for completion]","",IF(D389="","",D389/$D$392)))</f>
        <v/>
      </c>
    </row>
    <row r="390" spans="1:7" x14ac:dyDescent="0.25">
      <c r="A390" s="51" t="s">
        <v>2096</v>
      </c>
      <c r="B390" s="68" t="s">
        <v>1606</v>
      </c>
      <c r="C390" s="166" t="s">
        <v>82</v>
      </c>
      <c r="D390" s="184" t="s">
        <v>82</v>
      </c>
      <c r="E390" s="57"/>
      <c r="F390" s="138" t="str">
        <f>IF($C$392=0,"",IF(C390="[for completion]","",IF(C390="","",C390/$C$392)))</f>
        <v/>
      </c>
      <c r="G390" s="138" t="str">
        <f>IF($D$392=0,"",IF(D390="[for completion]","",IF(D390="","",D390/$D$392)))</f>
        <v/>
      </c>
    </row>
    <row r="391" spans="1:7" x14ac:dyDescent="0.25">
      <c r="A391" s="51" t="s">
        <v>2097</v>
      </c>
      <c r="B391" s="51" t="s">
        <v>1998</v>
      </c>
      <c r="C391" s="166" t="s">
        <v>82</v>
      </c>
      <c r="D391" s="184" t="s">
        <v>82</v>
      </c>
      <c r="E391" s="57"/>
      <c r="F391" s="138" t="str">
        <f>IF($C$392=0,"",IF(C391="[for completion]","",IF(C391="","",C391/$C$392)))</f>
        <v/>
      </c>
      <c r="G391" s="138" t="str">
        <f>IF($D$392=0,"",IF(D391="[for completion]","",IF(D391="","",D391/$D$392)))</f>
        <v/>
      </c>
    </row>
    <row r="392" spans="1:7" x14ac:dyDescent="0.25">
      <c r="A392" s="51" t="s">
        <v>2098</v>
      </c>
      <c r="B392" s="68" t="s">
        <v>141</v>
      </c>
      <c r="C392" s="131">
        <f>SUM(C388:C391)</f>
        <v>0</v>
      </c>
      <c r="D392" s="132">
        <f>SUM(D388:D391)</f>
        <v>0</v>
      </c>
      <c r="E392" s="57"/>
      <c r="F392" s="147">
        <f>SUM(F388:F391)</f>
        <v>0</v>
      </c>
      <c r="G392" s="147">
        <f>SUM(G388:G391)</f>
        <v>0</v>
      </c>
    </row>
    <row r="393" spans="1:7" x14ac:dyDescent="0.25">
      <c r="A393" s="51" t="s">
        <v>2099</v>
      </c>
      <c r="B393" s="51"/>
      <c r="C393" s="126"/>
      <c r="D393" s="51"/>
      <c r="E393" s="49"/>
      <c r="F393" s="49"/>
      <c r="G393" s="49"/>
    </row>
    <row r="394" spans="1:7" x14ac:dyDescent="0.25">
      <c r="A394" s="70"/>
      <c r="B394" s="70" t="s">
        <v>3006</v>
      </c>
      <c r="C394" s="70" t="s">
        <v>2637</v>
      </c>
      <c r="D394" s="70" t="s">
        <v>2638</v>
      </c>
      <c r="E394" s="70"/>
      <c r="F394" s="70" t="s">
        <v>2639</v>
      </c>
      <c r="G394" s="70"/>
    </row>
    <row r="395" spans="1:7" x14ac:dyDescent="0.25">
      <c r="A395" s="51" t="s">
        <v>2298</v>
      </c>
      <c r="B395" s="68" t="s">
        <v>1986</v>
      </c>
      <c r="C395" s="166" t="s">
        <v>82</v>
      </c>
      <c r="D395" s="166" t="s">
        <v>82</v>
      </c>
      <c r="E395" s="49"/>
      <c r="F395" s="166" t="s">
        <v>82</v>
      </c>
      <c r="G395" s="138" t="str">
        <f>IF($D$413=0,"",IF(D395="[for completion]","",IF(D395="","",D395/$D$413)))</f>
        <v/>
      </c>
    </row>
    <row r="396" spans="1:7" x14ac:dyDescent="0.25">
      <c r="A396" s="51" t="s">
        <v>2299</v>
      </c>
      <c r="B396" s="152" t="s">
        <v>1987</v>
      </c>
      <c r="C396" s="166" t="s">
        <v>82</v>
      </c>
      <c r="D396" s="166" t="s">
        <v>82</v>
      </c>
      <c r="E396" s="49"/>
      <c r="F396" s="166" t="s">
        <v>82</v>
      </c>
      <c r="G396" s="138" t="str">
        <f t="shared" ref="G396:G404" si="15">IF($D$413=0,"",IF(D396="[for completion]","",IF(D396="","",D396/$D$413)))</f>
        <v/>
      </c>
    </row>
    <row r="397" spans="1:7" x14ac:dyDescent="0.25">
      <c r="A397" s="51" t="s">
        <v>2300</v>
      </c>
      <c r="B397" s="68" t="s">
        <v>1988</v>
      </c>
      <c r="C397" s="166" t="s">
        <v>82</v>
      </c>
      <c r="D397" s="166" t="s">
        <v>82</v>
      </c>
      <c r="E397" s="49"/>
      <c r="F397" s="166" t="s">
        <v>82</v>
      </c>
      <c r="G397" s="138" t="str">
        <f t="shared" si="15"/>
        <v/>
      </c>
    </row>
    <row r="398" spans="1:7" x14ac:dyDescent="0.25">
      <c r="A398" s="51" t="s">
        <v>2301</v>
      </c>
      <c r="B398" s="68" t="s">
        <v>1989</v>
      </c>
      <c r="C398" s="166" t="s">
        <v>82</v>
      </c>
      <c r="D398" s="166" t="s">
        <v>82</v>
      </c>
      <c r="E398" s="49"/>
      <c r="F398" s="166" t="s">
        <v>82</v>
      </c>
      <c r="G398" s="138" t="str">
        <f t="shared" si="15"/>
        <v/>
      </c>
    </row>
    <row r="399" spans="1:7" x14ac:dyDescent="0.25">
      <c r="A399" s="51" t="s">
        <v>2302</v>
      </c>
      <c r="B399" s="68" t="s">
        <v>1990</v>
      </c>
      <c r="C399" s="166" t="s">
        <v>82</v>
      </c>
      <c r="D399" s="166" t="s">
        <v>82</v>
      </c>
      <c r="E399" s="49"/>
      <c r="F399" s="166" t="s">
        <v>82</v>
      </c>
      <c r="G399" s="138" t="str">
        <f t="shared" si="15"/>
        <v/>
      </c>
    </row>
    <row r="400" spans="1:7" x14ac:dyDescent="0.25">
      <c r="A400" s="51" t="s">
        <v>2303</v>
      </c>
      <c r="B400" s="68" t="s">
        <v>1991</v>
      </c>
      <c r="C400" s="166" t="s">
        <v>82</v>
      </c>
      <c r="D400" s="166" t="s">
        <v>82</v>
      </c>
      <c r="E400" s="49"/>
      <c r="F400" s="166" t="s">
        <v>82</v>
      </c>
      <c r="G400" s="138" t="str">
        <f t="shared" si="15"/>
        <v/>
      </c>
    </row>
    <row r="401" spans="1:7" x14ac:dyDescent="0.25">
      <c r="A401" s="51" t="s">
        <v>2304</v>
      </c>
      <c r="B401" s="68" t="s">
        <v>1606</v>
      </c>
      <c r="C401" s="166" t="s">
        <v>82</v>
      </c>
      <c r="D401" s="166" t="s">
        <v>82</v>
      </c>
      <c r="E401" s="49"/>
      <c r="F401" s="166" t="s">
        <v>82</v>
      </c>
      <c r="G401" s="138" t="str">
        <f t="shared" si="15"/>
        <v/>
      </c>
    </row>
    <row r="402" spans="1:7" x14ac:dyDescent="0.25">
      <c r="A402" s="51" t="s">
        <v>2305</v>
      </c>
      <c r="B402" s="68" t="s">
        <v>1998</v>
      </c>
      <c r="C402" s="166" t="s">
        <v>82</v>
      </c>
      <c r="D402" s="166" t="s">
        <v>82</v>
      </c>
      <c r="E402" s="49"/>
      <c r="F402" s="166" t="s">
        <v>82</v>
      </c>
      <c r="G402" s="138" t="str">
        <f t="shared" si="15"/>
        <v/>
      </c>
    </row>
    <row r="403" spans="1:7" x14ac:dyDescent="0.25">
      <c r="A403" s="51" t="s">
        <v>2306</v>
      </c>
      <c r="B403" s="68" t="s">
        <v>141</v>
      </c>
      <c r="C403" s="131">
        <f>SUM(C395:C402)</f>
        <v>0</v>
      </c>
      <c r="D403" s="131">
        <f>SUM(D395:D402)</f>
        <v>0</v>
      </c>
      <c r="E403" s="49"/>
      <c r="F403" s="51"/>
      <c r="G403" s="138" t="str">
        <f t="shared" si="15"/>
        <v/>
      </c>
    </row>
    <row r="404" spans="1:7" x14ac:dyDescent="0.25">
      <c r="A404" s="51" t="s">
        <v>2307</v>
      </c>
      <c r="B404" s="51" t="s">
        <v>2636</v>
      </c>
      <c r="C404" s="51"/>
      <c r="D404" s="51"/>
      <c r="E404" s="51"/>
      <c r="F404" s="166" t="s">
        <v>82</v>
      </c>
      <c r="G404" s="138" t="str">
        <f t="shared" si="15"/>
        <v/>
      </c>
    </row>
    <row r="405" spans="1:7" x14ac:dyDescent="0.25">
      <c r="A405" s="51" t="s">
        <v>2308</v>
      </c>
      <c r="B405" s="178"/>
      <c r="C405" s="51"/>
      <c r="D405" s="51"/>
      <c r="E405" s="49"/>
      <c r="F405" s="138"/>
      <c r="G405" s="138"/>
    </row>
    <row r="406" spans="1:7" x14ac:dyDescent="0.25">
      <c r="A406" s="51" t="s">
        <v>2309</v>
      </c>
      <c r="B406" s="178"/>
      <c r="C406" s="51"/>
      <c r="D406" s="51"/>
      <c r="E406" s="49"/>
      <c r="F406" s="138"/>
      <c r="G406" s="138"/>
    </row>
    <row r="407" spans="1:7" x14ac:dyDescent="0.25">
      <c r="A407" s="51" t="s">
        <v>2310</v>
      </c>
      <c r="B407" s="178"/>
      <c r="C407" s="51"/>
      <c r="D407" s="51"/>
      <c r="E407" s="49"/>
      <c r="F407" s="138"/>
      <c r="G407" s="138"/>
    </row>
    <row r="408" spans="1:7" x14ac:dyDescent="0.25">
      <c r="A408" s="51" t="s">
        <v>2311</v>
      </c>
      <c r="B408" s="178"/>
      <c r="C408" s="51"/>
      <c r="D408" s="51"/>
      <c r="E408" s="49"/>
      <c r="F408" s="138"/>
      <c r="G408" s="138"/>
    </row>
    <row r="409" spans="1:7" x14ac:dyDescent="0.25">
      <c r="A409" s="51" t="s">
        <v>2312</v>
      </c>
      <c r="B409" s="178"/>
      <c r="C409" s="51"/>
      <c r="D409" s="51"/>
      <c r="E409" s="49"/>
      <c r="F409" s="138"/>
      <c r="G409" s="138"/>
    </row>
    <row r="410" spans="1:7" x14ac:dyDescent="0.25">
      <c r="A410" s="51" t="s">
        <v>2313</v>
      </c>
      <c r="B410" s="178"/>
      <c r="C410" s="51"/>
      <c r="D410" s="51"/>
      <c r="E410" s="49"/>
      <c r="F410" s="138"/>
      <c r="G410" s="138"/>
    </row>
    <row r="411" spans="1:7" x14ac:dyDescent="0.25">
      <c r="A411" s="51" t="s">
        <v>2314</v>
      </c>
      <c r="B411" s="178"/>
      <c r="C411" s="51"/>
      <c r="D411" s="51"/>
      <c r="E411" s="49"/>
      <c r="F411" s="138"/>
      <c r="G411" s="138"/>
    </row>
    <row r="412" spans="1:7" x14ac:dyDescent="0.25">
      <c r="A412" s="51" t="s">
        <v>2315</v>
      </c>
      <c r="B412" s="68"/>
      <c r="C412" s="51"/>
      <c r="D412" s="51"/>
      <c r="E412" s="49"/>
      <c r="F412" s="138"/>
      <c r="G412" s="138"/>
    </row>
    <row r="413" spans="1:7" x14ac:dyDescent="0.25">
      <c r="A413" s="51" t="s">
        <v>2316</v>
      </c>
      <c r="B413" s="68"/>
      <c r="C413" s="131"/>
      <c r="D413" s="51"/>
      <c r="E413" s="49"/>
      <c r="F413" s="187"/>
      <c r="G413" s="187"/>
    </row>
    <row r="414" spans="1:7" x14ac:dyDescent="0.25">
      <c r="A414" s="51" t="s">
        <v>2317</v>
      </c>
      <c r="B414" s="51"/>
      <c r="C414" s="186"/>
      <c r="D414" s="51"/>
      <c r="E414" s="49"/>
      <c r="F414" s="49"/>
      <c r="G414" s="49"/>
    </row>
    <row r="415" spans="1:7" x14ac:dyDescent="0.25">
      <c r="A415" s="51" t="s">
        <v>2318</v>
      </c>
      <c r="B415" s="51"/>
      <c r="C415" s="186"/>
      <c r="D415" s="51"/>
      <c r="E415" s="49"/>
      <c r="F415" s="49"/>
      <c r="G415" s="49"/>
    </row>
    <row r="416" spans="1:7" x14ac:dyDescent="0.25">
      <c r="A416" s="51" t="s">
        <v>2319</v>
      </c>
      <c r="B416" s="51"/>
      <c r="C416" s="186"/>
      <c r="D416" s="51"/>
      <c r="E416" s="49"/>
      <c r="F416" s="49"/>
      <c r="G416" s="49"/>
    </row>
    <row r="417" spans="1:7" x14ac:dyDescent="0.25">
      <c r="A417" s="51" t="s">
        <v>2320</v>
      </c>
      <c r="B417" s="51"/>
      <c r="C417" s="186"/>
      <c r="D417" s="51"/>
      <c r="E417" s="49"/>
      <c r="F417" s="49"/>
      <c r="G417" s="49"/>
    </row>
    <row r="418" spans="1:7" x14ac:dyDescent="0.25">
      <c r="A418" s="51" t="s">
        <v>2321</v>
      </c>
      <c r="B418" s="51"/>
      <c r="C418" s="186"/>
      <c r="D418" s="51"/>
      <c r="E418" s="49"/>
      <c r="F418" s="49"/>
      <c r="G418" s="49"/>
    </row>
    <row r="419" spans="1:7" x14ac:dyDescent="0.25">
      <c r="A419" s="51" t="s">
        <v>2322</v>
      </c>
      <c r="B419" s="51"/>
      <c r="C419" s="186"/>
      <c r="D419" s="51"/>
      <c r="E419" s="49"/>
      <c r="F419" s="49"/>
      <c r="G419" s="49"/>
    </row>
    <row r="420" spans="1:7" x14ac:dyDescent="0.25">
      <c r="A420" s="51" t="s">
        <v>2323</v>
      </c>
      <c r="B420" s="51"/>
      <c r="C420" s="186"/>
      <c r="D420" s="51"/>
      <c r="E420" s="49"/>
      <c r="F420" s="49"/>
      <c r="G420" s="49"/>
    </row>
    <row r="421" spans="1:7" x14ac:dyDescent="0.25">
      <c r="A421" s="51" t="s">
        <v>2324</v>
      </c>
      <c r="B421" s="51"/>
      <c r="C421" s="186"/>
      <c r="D421" s="51"/>
      <c r="E421" s="49"/>
      <c r="F421" s="49"/>
      <c r="G421" s="49"/>
    </row>
    <row r="422" spans="1:7" x14ac:dyDescent="0.25">
      <c r="A422" s="51" t="s">
        <v>2325</v>
      </c>
      <c r="B422" s="51"/>
      <c r="C422" s="186"/>
      <c r="D422" s="51"/>
      <c r="E422" s="49"/>
      <c r="F422" s="49"/>
      <c r="G422" s="49"/>
    </row>
    <row r="423" spans="1:7" x14ac:dyDescent="0.25">
      <c r="A423" s="51" t="s">
        <v>2326</v>
      </c>
      <c r="B423" s="51"/>
      <c r="C423" s="186"/>
      <c r="D423" s="51"/>
      <c r="E423" s="49"/>
      <c r="F423" s="49"/>
      <c r="G423" s="49"/>
    </row>
    <row r="424" spans="1:7" x14ac:dyDescent="0.25">
      <c r="A424" s="51" t="s">
        <v>2327</v>
      </c>
      <c r="B424" s="51"/>
      <c r="C424" s="186"/>
      <c r="D424" s="51"/>
      <c r="E424" s="49"/>
      <c r="F424" s="49"/>
      <c r="G424" s="49"/>
    </row>
    <row r="425" spans="1:7" x14ac:dyDescent="0.25">
      <c r="A425" s="51" t="s">
        <v>2328</v>
      </c>
      <c r="B425" s="51"/>
      <c r="C425" s="186"/>
      <c r="D425" s="51"/>
      <c r="E425" s="49"/>
      <c r="F425" s="49"/>
      <c r="G425" s="49"/>
    </row>
    <row r="426" spans="1:7" x14ac:dyDescent="0.25">
      <c r="A426" s="51" t="s">
        <v>2329</v>
      </c>
      <c r="B426" s="51"/>
      <c r="C426" s="186"/>
      <c r="D426" s="51"/>
      <c r="E426" s="49"/>
      <c r="F426" s="49"/>
      <c r="G426" s="49"/>
    </row>
    <row r="427" spans="1:7" x14ac:dyDescent="0.25">
      <c r="A427" s="51" t="s">
        <v>2330</v>
      </c>
      <c r="B427" s="51"/>
      <c r="C427" s="186"/>
      <c r="D427" s="51"/>
      <c r="E427" s="49"/>
      <c r="F427" s="49"/>
      <c r="G427" s="49"/>
    </row>
    <row r="428" spans="1:7" x14ac:dyDescent="0.25">
      <c r="A428" s="51" t="s">
        <v>2331</v>
      </c>
      <c r="B428" s="51"/>
      <c r="C428" s="186"/>
      <c r="D428" s="51"/>
      <c r="E428" s="49"/>
      <c r="F428" s="49"/>
      <c r="G428" s="49"/>
    </row>
    <row r="429" spans="1:7" x14ac:dyDescent="0.25">
      <c r="A429" s="51" t="s">
        <v>2332</v>
      </c>
      <c r="B429" s="51"/>
      <c r="C429" s="186"/>
      <c r="D429" s="51"/>
      <c r="E429" s="49"/>
      <c r="F429" s="49"/>
      <c r="G429" s="49"/>
    </row>
    <row r="430" spans="1:7" x14ac:dyDescent="0.25">
      <c r="A430" s="51" t="s">
        <v>2333</v>
      </c>
      <c r="B430" s="51"/>
      <c r="C430" s="186"/>
      <c r="D430" s="51"/>
      <c r="E430" s="49"/>
      <c r="F430" s="49"/>
      <c r="G430" s="49"/>
    </row>
    <row r="431" spans="1:7" x14ac:dyDescent="0.25">
      <c r="A431" s="51" t="s">
        <v>2334</v>
      </c>
      <c r="B431" s="51"/>
      <c r="C431" s="186"/>
      <c r="D431" s="51"/>
      <c r="E431" s="49"/>
      <c r="F431" s="49"/>
      <c r="G431" s="49"/>
    </row>
    <row r="432" spans="1:7" x14ac:dyDescent="0.25">
      <c r="A432" s="51" t="s">
        <v>2335</v>
      </c>
      <c r="B432" s="51"/>
      <c r="C432" s="186"/>
      <c r="D432" s="51"/>
      <c r="E432" s="49"/>
      <c r="F432" s="49"/>
      <c r="G432" s="49"/>
    </row>
    <row r="433" spans="1:7" x14ac:dyDescent="0.25">
      <c r="A433" s="51" t="s">
        <v>2336</v>
      </c>
      <c r="B433" s="51"/>
      <c r="C433" s="186"/>
      <c r="D433" s="51"/>
      <c r="E433" s="49"/>
      <c r="F433" s="49"/>
      <c r="G433" s="49"/>
    </row>
    <row r="434" spans="1:7" x14ac:dyDescent="0.25">
      <c r="A434" s="51" t="s">
        <v>2337</v>
      </c>
      <c r="B434" s="51"/>
      <c r="C434" s="186"/>
      <c r="D434" s="51"/>
      <c r="E434" s="49"/>
      <c r="F434" s="49"/>
      <c r="G434" s="49"/>
    </row>
    <row r="435" spans="1:7" x14ac:dyDescent="0.25">
      <c r="A435" s="51" t="s">
        <v>2338</v>
      </c>
      <c r="B435" s="51"/>
      <c r="C435" s="186"/>
      <c r="D435" s="51"/>
      <c r="E435" s="49"/>
      <c r="F435" s="49"/>
      <c r="G435" s="49"/>
    </row>
    <row r="436" spans="1:7" x14ac:dyDescent="0.25">
      <c r="A436" s="51" t="s">
        <v>2339</v>
      </c>
      <c r="B436" s="51"/>
      <c r="C436" s="186"/>
      <c r="D436" s="51"/>
      <c r="E436" s="49"/>
      <c r="F436" s="49"/>
      <c r="G436" s="49"/>
    </row>
    <row r="437" spans="1:7" x14ac:dyDescent="0.25">
      <c r="A437" s="51" t="s">
        <v>2340</v>
      </c>
      <c r="B437" s="51"/>
      <c r="C437" s="186"/>
      <c r="D437" s="51"/>
      <c r="E437" s="49"/>
      <c r="F437" s="49"/>
      <c r="G437" s="49"/>
    </row>
    <row r="438" spans="1:7" x14ac:dyDescent="0.25">
      <c r="A438" s="51" t="s">
        <v>2341</v>
      </c>
      <c r="B438" s="51"/>
      <c r="C438" s="186"/>
      <c r="D438" s="51"/>
      <c r="E438" s="49"/>
      <c r="F438" s="49"/>
      <c r="G438" s="49"/>
    </row>
    <row r="439" spans="1:7" x14ac:dyDescent="0.25">
      <c r="A439" s="51" t="s">
        <v>2342</v>
      </c>
      <c r="B439" s="51"/>
      <c r="C439" s="186"/>
      <c r="D439" s="51"/>
      <c r="E439" s="49"/>
      <c r="F439" s="49"/>
      <c r="G439" s="49"/>
    </row>
    <row r="440" spans="1:7" x14ac:dyDescent="0.25">
      <c r="A440" s="51" t="s">
        <v>2343</v>
      </c>
      <c r="B440" s="51"/>
      <c r="C440" s="186"/>
      <c r="D440" s="51"/>
      <c r="E440" s="49"/>
      <c r="F440" s="49"/>
      <c r="G440" s="49"/>
    </row>
    <row r="441" spans="1:7" x14ac:dyDescent="0.25">
      <c r="A441" s="51" t="s">
        <v>2344</v>
      </c>
      <c r="B441" s="51"/>
      <c r="C441" s="186"/>
      <c r="D441" s="51"/>
      <c r="E441" s="49"/>
      <c r="F441" s="49"/>
      <c r="G441" s="49"/>
    </row>
    <row r="442" spans="1:7" x14ac:dyDescent="0.25">
      <c r="A442" s="51" t="s">
        <v>2345</v>
      </c>
      <c r="B442" s="51"/>
      <c r="C442" s="186"/>
      <c r="D442" s="51"/>
      <c r="E442" s="49"/>
      <c r="F442" s="49"/>
      <c r="G442" s="49"/>
    </row>
    <row r="443" spans="1:7" ht="18.75" x14ac:dyDescent="0.25">
      <c r="A443" s="122"/>
      <c r="B443" s="150" t="s">
        <v>2999</v>
      </c>
      <c r="C443" s="122"/>
      <c r="D443" s="122"/>
      <c r="E443" s="122"/>
      <c r="F443" s="122"/>
      <c r="G443" s="122"/>
    </row>
    <row r="444" spans="1:7" x14ac:dyDescent="0.25">
      <c r="A444" s="70"/>
      <c r="B444" s="70" t="s">
        <v>2277</v>
      </c>
      <c r="C444" s="70" t="s">
        <v>637</v>
      </c>
      <c r="D444" s="70" t="s">
        <v>638</v>
      </c>
      <c r="E444" s="70"/>
      <c r="F444" s="70" t="s">
        <v>468</v>
      </c>
      <c r="G444" s="70" t="s">
        <v>639</v>
      </c>
    </row>
    <row r="445" spans="1:7" x14ac:dyDescent="0.25">
      <c r="A445" s="51" t="s">
        <v>1905</v>
      </c>
      <c r="B445" s="51" t="s">
        <v>641</v>
      </c>
      <c r="C445" s="166" t="s">
        <v>82</v>
      </c>
      <c r="D445" s="65"/>
      <c r="E445" s="65"/>
      <c r="F445" s="83"/>
      <c r="G445" s="83"/>
    </row>
    <row r="446" spans="1:7" x14ac:dyDescent="0.25">
      <c r="A446" s="65"/>
      <c r="B446" s="51"/>
      <c r="C446" s="51"/>
      <c r="D446" s="65"/>
      <c r="E446" s="65"/>
      <c r="F446" s="83"/>
      <c r="G446" s="83"/>
    </row>
    <row r="447" spans="1:7" x14ac:dyDescent="0.25">
      <c r="A447" s="51"/>
      <c r="B447" s="51" t="s">
        <v>642</v>
      </c>
      <c r="C447" s="51"/>
      <c r="D447" s="65"/>
      <c r="E447" s="65"/>
      <c r="F447" s="83"/>
      <c r="G447" s="83"/>
    </row>
    <row r="448" spans="1:7" x14ac:dyDescent="0.25">
      <c r="A448" s="51" t="s">
        <v>1906</v>
      </c>
      <c r="B448" s="178" t="s">
        <v>560</v>
      </c>
      <c r="C448" s="166" t="s">
        <v>82</v>
      </c>
      <c r="D448" s="166" t="s">
        <v>82</v>
      </c>
      <c r="E448" s="65"/>
      <c r="F448" s="138" t="str">
        <f>IF($C$472=0,"",IF(C448="[for completion]","",IF(C448="","",C448/$C$472)))</f>
        <v/>
      </c>
      <c r="G448" s="138" t="str">
        <f>IF($D$472=0,"",IF(D448="[for completion]","",IF(D448="","",D448/$D$472)))</f>
        <v/>
      </c>
    </row>
    <row r="449" spans="1:7" x14ac:dyDescent="0.25">
      <c r="A449" s="51" t="s">
        <v>1907</v>
      </c>
      <c r="B449" s="178" t="s">
        <v>560</v>
      </c>
      <c r="C449" s="166" t="s">
        <v>82</v>
      </c>
      <c r="D449" s="166" t="s">
        <v>82</v>
      </c>
      <c r="E449" s="65"/>
      <c r="F449" s="138" t="str">
        <f t="shared" ref="F449:F471" si="16">IF($C$472=0,"",IF(C449="[for completion]","",IF(C449="","",C449/$C$472)))</f>
        <v/>
      </c>
      <c r="G449" s="138" t="str">
        <f t="shared" ref="G449:G471" si="17">IF($D$472=0,"",IF(D449="[for completion]","",IF(D449="","",D449/$D$472)))</f>
        <v/>
      </c>
    </row>
    <row r="450" spans="1:7" x14ac:dyDescent="0.25">
      <c r="A450" s="51" t="s">
        <v>1908</v>
      </c>
      <c r="B450" s="178" t="s">
        <v>560</v>
      </c>
      <c r="C450" s="166" t="s">
        <v>82</v>
      </c>
      <c r="D450" s="166" t="s">
        <v>82</v>
      </c>
      <c r="E450" s="65"/>
      <c r="F450" s="138" t="str">
        <f t="shared" si="16"/>
        <v/>
      </c>
      <c r="G450" s="138" t="str">
        <f t="shared" si="17"/>
        <v/>
      </c>
    </row>
    <row r="451" spans="1:7" x14ac:dyDescent="0.25">
      <c r="A451" s="51" t="s">
        <v>1909</v>
      </c>
      <c r="B451" s="178" t="s">
        <v>560</v>
      </c>
      <c r="C451" s="166" t="s">
        <v>82</v>
      </c>
      <c r="D451" s="166" t="s">
        <v>82</v>
      </c>
      <c r="E451" s="65"/>
      <c r="F451" s="138" t="str">
        <f t="shared" si="16"/>
        <v/>
      </c>
      <c r="G451" s="138" t="str">
        <f t="shared" si="17"/>
        <v/>
      </c>
    </row>
    <row r="452" spans="1:7" x14ac:dyDescent="0.25">
      <c r="A452" s="51" t="s">
        <v>1910</v>
      </c>
      <c r="B452" s="178" t="s">
        <v>560</v>
      </c>
      <c r="C452" s="166" t="s">
        <v>82</v>
      </c>
      <c r="D452" s="166" t="s">
        <v>82</v>
      </c>
      <c r="E452" s="65"/>
      <c r="F452" s="138" t="str">
        <f t="shared" si="16"/>
        <v/>
      </c>
      <c r="G452" s="138" t="str">
        <f t="shared" si="17"/>
        <v/>
      </c>
    </row>
    <row r="453" spans="1:7" x14ac:dyDescent="0.25">
      <c r="A453" s="51" t="s">
        <v>1911</v>
      </c>
      <c r="B453" s="178" t="s">
        <v>560</v>
      </c>
      <c r="C453" s="166" t="s">
        <v>82</v>
      </c>
      <c r="D453" s="166" t="s">
        <v>82</v>
      </c>
      <c r="E453" s="65"/>
      <c r="F453" s="138" t="str">
        <f t="shared" si="16"/>
        <v/>
      </c>
      <c r="G453" s="138" t="str">
        <f t="shared" si="17"/>
        <v/>
      </c>
    </row>
    <row r="454" spans="1:7" x14ac:dyDescent="0.25">
      <c r="A454" s="51" t="s">
        <v>1912</v>
      </c>
      <c r="B454" s="178" t="s">
        <v>560</v>
      </c>
      <c r="C454" s="166" t="s">
        <v>82</v>
      </c>
      <c r="D454" s="166" t="s">
        <v>82</v>
      </c>
      <c r="E454" s="65"/>
      <c r="F454" s="138" t="str">
        <f t="shared" si="16"/>
        <v/>
      </c>
      <c r="G454" s="138" t="str">
        <f t="shared" si="17"/>
        <v/>
      </c>
    </row>
    <row r="455" spans="1:7" x14ac:dyDescent="0.25">
      <c r="A455" s="51" t="s">
        <v>1913</v>
      </c>
      <c r="B455" s="178" t="s">
        <v>560</v>
      </c>
      <c r="C455" s="166" t="s">
        <v>82</v>
      </c>
      <c r="D455" s="184" t="s">
        <v>82</v>
      </c>
      <c r="E455" s="65"/>
      <c r="F455" s="138" t="str">
        <f t="shared" si="16"/>
        <v/>
      </c>
      <c r="G455" s="138" t="str">
        <f t="shared" si="17"/>
        <v/>
      </c>
    </row>
    <row r="456" spans="1:7" x14ac:dyDescent="0.25">
      <c r="A456" s="51" t="s">
        <v>1914</v>
      </c>
      <c r="B456" s="178" t="s">
        <v>560</v>
      </c>
      <c r="C456" s="166" t="s">
        <v>82</v>
      </c>
      <c r="D456" s="184" t="s">
        <v>82</v>
      </c>
      <c r="E456" s="65"/>
      <c r="F456" s="138" t="str">
        <f t="shared" si="16"/>
        <v/>
      </c>
      <c r="G456" s="138" t="str">
        <f t="shared" si="17"/>
        <v/>
      </c>
    </row>
    <row r="457" spans="1:7" x14ac:dyDescent="0.25">
      <c r="A457" s="51" t="s">
        <v>2346</v>
      </c>
      <c r="B457" s="178" t="s">
        <v>560</v>
      </c>
      <c r="C457" s="166" t="s">
        <v>82</v>
      </c>
      <c r="D457" s="184" t="s">
        <v>82</v>
      </c>
      <c r="E457" s="68"/>
      <c r="F457" s="138" t="str">
        <f t="shared" si="16"/>
        <v/>
      </c>
      <c r="G457" s="138" t="str">
        <f t="shared" si="17"/>
        <v/>
      </c>
    </row>
    <row r="458" spans="1:7" x14ac:dyDescent="0.25">
      <c r="A458" s="51" t="s">
        <v>2347</v>
      </c>
      <c r="B458" s="178" t="s">
        <v>560</v>
      </c>
      <c r="C458" s="166" t="s">
        <v>82</v>
      </c>
      <c r="D458" s="184" t="s">
        <v>82</v>
      </c>
      <c r="E458" s="68"/>
      <c r="F458" s="138" t="str">
        <f t="shared" si="16"/>
        <v/>
      </c>
      <c r="G458" s="138" t="str">
        <f t="shared" si="17"/>
        <v/>
      </c>
    </row>
    <row r="459" spans="1:7" x14ac:dyDescent="0.25">
      <c r="A459" s="51" t="s">
        <v>2348</v>
      </c>
      <c r="B459" s="178" t="s">
        <v>560</v>
      </c>
      <c r="C459" s="166" t="s">
        <v>82</v>
      </c>
      <c r="D459" s="184" t="s">
        <v>82</v>
      </c>
      <c r="E459" s="68"/>
      <c r="F459" s="138" t="str">
        <f t="shared" si="16"/>
        <v/>
      </c>
      <c r="G459" s="138" t="str">
        <f t="shared" si="17"/>
        <v/>
      </c>
    </row>
    <row r="460" spans="1:7" x14ac:dyDescent="0.25">
      <c r="A460" s="51" t="s">
        <v>2349</v>
      </c>
      <c r="B460" s="178" t="s">
        <v>560</v>
      </c>
      <c r="C460" s="166" t="s">
        <v>82</v>
      </c>
      <c r="D460" s="184" t="s">
        <v>82</v>
      </c>
      <c r="E460" s="68"/>
      <c r="F460" s="138" t="str">
        <f t="shared" si="16"/>
        <v/>
      </c>
      <c r="G460" s="138" t="str">
        <f t="shared" si="17"/>
        <v/>
      </c>
    </row>
    <row r="461" spans="1:7" x14ac:dyDescent="0.25">
      <c r="A461" s="51" t="s">
        <v>2350</v>
      </c>
      <c r="B461" s="178" t="s">
        <v>560</v>
      </c>
      <c r="C461" s="166" t="s">
        <v>82</v>
      </c>
      <c r="D461" s="184" t="s">
        <v>82</v>
      </c>
      <c r="E461" s="68"/>
      <c r="F461" s="138" t="str">
        <f t="shared" si="16"/>
        <v/>
      </c>
      <c r="G461" s="138" t="str">
        <f t="shared" si="17"/>
        <v/>
      </c>
    </row>
    <row r="462" spans="1:7" x14ac:dyDescent="0.25">
      <c r="A462" s="51" t="s">
        <v>2351</v>
      </c>
      <c r="B462" s="178" t="s">
        <v>560</v>
      </c>
      <c r="C462" s="166" t="s">
        <v>82</v>
      </c>
      <c r="D462" s="184" t="s">
        <v>82</v>
      </c>
      <c r="E462" s="68"/>
      <c r="F462" s="138" t="str">
        <f t="shared" si="16"/>
        <v/>
      </c>
      <c r="G462" s="138" t="str">
        <f t="shared" si="17"/>
        <v/>
      </c>
    </row>
    <row r="463" spans="1:7" x14ac:dyDescent="0.25">
      <c r="A463" s="51" t="s">
        <v>2352</v>
      </c>
      <c r="B463" s="178" t="s">
        <v>560</v>
      </c>
      <c r="C463" s="166" t="s">
        <v>82</v>
      </c>
      <c r="D463" s="184" t="s">
        <v>82</v>
      </c>
      <c r="E463" s="51"/>
      <c r="F463" s="138" t="str">
        <f t="shared" si="16"/>
        <v/>
      </c>
      <c r="G463" s="138" t="str">
        <f t="shared" si="17"/>
        <v/>
      </c>
    </row>
    <row r="464" spans="1:7" x14ac:dyDescent="0.25">
      <c r="A464" s="51" t="s">
        <v>2353</v>
      </c>
      <c r="B464" s="178" t="s">
        <v>560</v>
      </c>
      <c r="C464" s="166" t="s">
        <v>82</v>
      </c>
      <c r="D464" s="184" t="s">
        <v>82</v>
      </c>
      <c r="E464" s="120"/>
      <c r="F464" s="138" t="str">
        <f t="shared" si="16"/>
        <v/>
      </c>
      <c r="G464" s="138" t="str">
        <f t="shared" si="17"/>
        <v/>
      </c>
    </row>
    <row r="465" spans="1:7" x14ac:dyDescent="0.25">
      <c r="A465" s="51" t="s">
        <v>2354</v>
      </c>
      <c r="B465" s="178" t="s">
        <v>560</v>
      </c>
      <c r="C465" s="166" t="s">
        <v>82</v>
      </c>
      <c r="D465" s="184" t="s">
        <v>82</v>
      </c>
      <c r="E465" s="120"/>
      <c r="F465" s="138" t="str">
        <f t="shared" si="16"/>
        <v/>
      </c>
      <c r="G465" s="138" t="str">
        <f t="shared" si="17"/>
        <v/>
      </c>
    </row>
    <row r="466" spans="1:7" x14ac:dyDescent="0.25">
      <c r="A466" s="51" t="s">
        <v>2355</v>
      </c>
      <c r="B466" s="178" t="s">
        <v>560</v>
      </c>
      <c r="C466" s="166" t="s">
        <v>82</v>
      </c>
      <c r="D466" s="184" t="s">
        <v>82</v>
      </c>
      <c r="E466" s="120"/>
      <c r="F466" s="138" t="str">
        <f t="shared" si="16"/>
        <v/>
      </c>
      <c r="G466" s="138" t="str">
        <f t="shared" si="17"/>
        <v/>
      </c>
    </row>
    <row r="467" spans="1:7" x14ac:dyDescent="0.25">
      <c r="A467" s="51" t="s">
        <v>2356</v>
      </c>
      <c r="B467" s="178" t="s">
        <v>560</v>
      </c>
      <c r="C467" s="166" t="s">
        <v>82</v>
      </c>
      <c r="D467" s="184" t="s">
        <v>82</v>
      </c>
      <c r="E467" s="120"/>
      <c r="F467" s="138" t="str">
        <f t="shared" si="16"/>
        <v/>
      </c>
      <c r="G467" s="138" t="str">
        <f t="shared" si="17"/>
        <v/>
      </c>
    </row>
    <row r="468" spans="1:7" x14ac:dyDescent="0.25">
      <c r="A468" s="51" t="s">
        <v>2357</v>
      </c>
      <c r="B468" s="178" t="s">
        <v>560</v>
      </c>
      <c r="C468" s="166" t="s">
        <v>82</v>
      </c>
      <c r="D468" s="184" t="s">
        <v>82</v>
      </c>
      <c r="E468" s="120"/>
      <c r="F468" s="138" t="str">
        <f t="shared" si="16"/>
        <v/>
      </c>
      <c r="G468" s="138" t="str">
        <f t="shared" si="17"/>
        <v/>
      </c>
    </row>
    <row r="469" spans="1:7" x14ac:dyDescent="0.25">
      <c r="A469" s="51" t="s">
        <v>2358</v>
      </c>
      <c r="B469" s="178" t="s">
        <v>560</v>
      </c>
      <c r="C469" s="166" t="s">
        <v>82</v>
      </c>
      <c r="D469" s="184" t="s">
        <v>82</v>
      </c>
      <c r="E469" s="120"/>
      <c r="F469" s="138" t="str">
        <f t="shared" si="16"/>
        <v/>
      </c>
      <c r="G469" s="138" t="str">
        <f t="shared" si="17"/>
        <v/>
      </c>
    </row>
    <row r="470" spans="1:7" x14ac:dyDescent="0.25">
      <c r="A470" s="51" t="s">
        <v>2359</v>
      </c>
      <c r="B470" s="178" t="s">
        <v>560</v>
      </c>
      <c r="C470" s="166" t="s">
        <v>82</v>
      </c>
      <c r="D470" s="184" t="s">
        <v>82</v>
      </c>
      <c r="E470" s="120"/>
      <c r="F470" s="138" t="str">
        <f t="shared" si="16"/>
        <v/>
      </c>
      <c r="G470" s="138" t="str">
        <f t="shared" si="17"/>
        <v/>
      </c>
    </row>
    <row r="471" spans="1:7" x14ac:dyDescent="0.25">
      <c r="A471" s="51" t="s">
        <v>2360</v>
      </c>
      <c r="B471" s="178" t="s">
        <v>560</v>
      </c>
      <c r="C471" s="166" t="s">
        <v>82</v>
      </c>
      <c r="D471" s="184" t="s">
        <v>82</v>
      </c>
      <c r="E471" s="120"/>
      <c r="F471" s="138" t="str">
        <f t="shared" si="16"/>
        <v/>
      </c>
      <c r="G471" s="138" t="str">
        <f t="shared" si="17"/>
        <v/>
      </c>
    </row>
    <row r="472" spans="1:7" x14ac:dyDescent="0.25">
      <c r="A472" s="51" t="s">
        <v>2361</v>
      </c>
      <c r="B472" s="68" t="s">
        <v>141</v>
      </c>
      <c r="C472" s="133">
        <f>SUM(C448:C471)</f>
        <v>0</v>
      </c>
      <c r="D472" s="51">
        <f>SUM(D448:D471)</f>
        <v>0</v>
      </c>
      <c r="E472" s="120"/>
      <c r="F472" s="147">
        <f>SUM(F448:F471)</f>
        <v>0</v>
      </c>
      <c r="G472" s="147">
        <f>SUM(G448:G471)</f>
        <v>0</v>
      </c>
    </row>
    <row r="473" spans="1:7" x14ac:dyDescent="0.25">
      <c r="A473" s="70"/>
      <c r="B473" s="70" t="s">
        <v>2294</v>
      </c>
      <c r="C473" s="70" t="s">
        <v>637</v>
      </c>
      <c r="D473" s="70" t="s">
        <v>638</v>
      </c>
      <c r="E473" s="70"/>
      <c r="F473" s="70" t="s">
        <v>468</v>
      </c>
      <c r="G473" s="70" t="s">
        <v>639</v>
      </c>
    </row>
    <row r="474" spans="1:7" x14ac:dyDescent="0.25">
      <c r="A474" s="51" t="s">
        <v>1916</v>
      </c>
      <c r="B474" s="51" t="s">
        <v>670</v>
      </c>
      <c r="C474" s="183" t="s">
        <v>82</v>
      </c>
      <c r="D474" s="51"/>
      <c r="E474" s="51"/>
      <c r="F474" s="51"/>
      <c r="G474" s="51"/>
    </row>
    <row r="475" spans="1:7" x14ac:dyDescent="0.25">
      <c r="A475" s="51"/>
      <c r="B475" s="51"/>
      <c r="C475" s="51"/>
      <c r="D475" s="51"/>
      <c r="E475" s="51"/>
      <c r="F475" s="51"/>
      <c r="G475" s="51"/>
    </row>
    <row r="476" spans="1:7" x14ac:dyDescent="0.25">
      <c r="A476" s="51"/>
      <c r="B476" s="68" t="s">
        <v>671</v>
      </c>
      <c r="C476" s="51"/>
      <c r="D476" s="51"/>
      <c r="E476" s="51"/>
      <c r="F476" s="51"/>
      <c r="G476" s="51"/>
    </row>
    <row r="477" spans="1:7" x14ac:dyDescent="0.25">
      <c r="A477" s="51" t="s">
        <v>1917</v>
      </c>
      <c r="B477" s="51" t="s">
        <v>673</v>
      </c>
      <c r="C477" s="166" t="s">
        <v>82</v>
      </c>
      <c r="D477" s="184" t="s">
        <v>82</v>
      </c>
      <c r="E477" s="51"/>
      <c r="F477" s="138" t="str">
        <f>IF($C$485=0,"",IF(C477="[for completion]","",IF(C477="","",C477/$C$485)))</f>
        <v/>
      </c>
      <c r="G477" s="138" t="str">
        <f>IF($D$485=0,"",IF(D477="[for completion]","",IF(D477="","",D477/$D$485)))</f>
        <v/>
      </c>
    </row>
    <row r="478" spans="1:7" x14ac:dyDescent="0.25">
      <c r="A478" s="51" t="s">
        <v>1918</v>
      </c>
      <c r="B478" s="51" t="s">
        <v>675</v>
      </c>
      <c r="C478" s="166" t="s">
        <v>82</v>
      </c>
      <c r="D478" s="184" t="s">
        <v>82</v>
      </c>
      <c r="E478" s="51"/>
      <c r="F478" s="138" t="str">
        <f t="shared" ref="F478:F484" si="18">IF($C$485=0,"",IF(C478="[for completion]","",IF(C478="","",C478/$C$485)))</f>
        <v/>
      </c>
      <c r="G478" s="138" t="str">
        <f t="shared" ref="G478:G484" si="19">IF($D$485=0,"",IF(D478="[for completion]","",IF(D478="","",D478/$D$485)))</f>
        <v/>
      </c>
    </row>
    <row r="479" spans="1:7" x14ac:dyDescent="0.25">
      <c r="A479" s="51" t="s">
        <v>1919</v>
      </c>
      <c r="B479" s="51" t="s">
        <v>677</v>
      </c>
      <c r="C479" s="166" t="s">
        <v>82</v>
      </c>
      <c r="D479" s="184" t="s">
        <v>82</v>
      </c>
      <c r="E479" s="51"/>
      <c r="F479" s="138" t="str">
        <f t="shared" si="18"/>
        <v/>
      </c>
      <c r="G479" s="138" t="str">
        <f t="shared" si="19"/>
        <v/>
      </c>
    </row>
    <row r="480" spans="1:7" x14ac:dyDescent="0.25">
      <c r="A480" s="51" t="s">
        <v>1920</v>
      </c>
      <c r="B480" s="51" t="s">
        <v>679</v>
      </c>
      <c r="C480" s="166" t="s">
        <v>82</v>
      </c>
      <c r="D480" s="184" t="s">
        <v>82</v>
      </c>
      <c r="E480" s="51"/>
      <c r="F480" s="138" t="str">
        <f t="shared" si="18"/>
        <v/>
      </c>
      <c r="G480" s="138" t="str">
        <f t="shared" si="19"/>
        <v/>
      </c>
    </row>
    <row r="481" spans="1:7" x14ac:dyDescent="0.25">
      <c r="A481" s="51" t="s">
        <v>1921</v>
      </c>
      <c r="B481" s="51" t="s">
        <v>681</v>
      </c>
      <c r="C481" s="166" t="s">
        <v>82</v>
      </c>
      <c r="D481" s="184" t="s">
        <v>82</v>
      </c>
      <c r="E481" s="51"/>
      <c r="F481" s="138" t="str">
        <f t="shared" si="18"/>
        <v/>
      </c>
      <c r="G481" s="138" t="str">
        <f t="shared" si="19"/>
        <v/>
      </c>
    </row>
    <row r="482" spans="1:7" x14ac:dyDescent="0.25">
      <c r="A482" s="51" t="s">
        <v>1922</v>
      </c>
      <c r="B482" s="51" t="s">
        <v>683</v>
      </c>
      <c r="C482" s="166" t="s">
        <v>82</v>
      </c>
      <c r="D482" s="184" t="s">
        <v>82</v>
      </c>
      <c r="E482" s="51"/>
      <c r="F482" s="138" t="str">
        <f t="shared" si="18"/>
        <v/>
      </c>
      <c r="G482" s="138" t="str">
        <f t="shared" si="19"/>
        <v/>
      </c>
    </row>
    <row r="483" spans="1:7" x14ac:dyDescent="0.25">
      <c r="A483" s="51" t="s">
        <v>1923</v>
      </c>
      <c r="B483" s="51" t="s">
        <v>685</v>
      </c>
      <c r="C483" s="166" t="s">
        <v>82</v>
      </c>
      <c r="D483" s="184" t="s">
        <v>82</v>
      </c>
      <c r="E483" s="51"/>
      <c r="F483" s="138" t="str">
        <f t="shared" si="18"/>
        <v/>
      </c>
      <c r="G483" s="138" t="str">
        <f t="shared" si="19"/>
        <v/>
      </c>
    </row>
    <row r="484" spans="1:7" x14ac:dyDescent="0.25">
      <c r="A484" s="51" t="s">
        <v>1924</v>
      </c>
      <c r="B484" s="51" t="s">
        <v>687</v>
      </c>
      <c r="C484" s="166" t="s">
        <v>82</v>
      </c>
      <c r="D484" s="184" t="s">
        <v>82</v>
      </c>
      <c r="E484" s="51"/>
      <c r="F484" s="138" t="str">
        <f t="shared" si="18"/>
        <v/>
      </c>
      <c r="G484" s="138" t="str">
        <f t="shared" si="19"/>
        <v/>
      </c>
    </row>
    <row r="485" spans="1:7" x14ac:dyDescent="0.25">
      <c r="A485" s="51" t="s">
        <v>1925</v>
      </c>
      <c r="B485" s="78" t="s">
        <v>141</v>
      </c>
      <c r="C485" s="131">
        <f>SUM(C477:C484)</f>
        <v>0</v>
      </c>
      <c r="D485" s="76">
        <f>SUM(D477:D484)</f>
        <v>0</v>
      </c>
      <c r="E485" s="51"/>
      <c r="F485" s="126">
        <f>SUM(F477:F484)</f>
        <v>0</v>
      </c>
      <c r="G485" s="126">
        <f>SUM(G477:G484)</f>
        <v>0</v>
      </c>
    </row>
    <row r="486" spans="1:7" x14ac:dyDescent="0.25">
      <c r="A486" s="51" t="s">
        <v>1926</v>
      </c>
      <c r="B486" s="80" t="s">
        <v>690</v>
      </c>
      <c r="C486" s="166"/>
      <c r="D486" s="184"/>
      <c r="E486" s="51"/>
      <c r="F486" s="138" t="s">
        <v>1618</v>
      </c>
      <c r="G486" s="138" t="s">
        <v>1618</v>
      </c>
    </row>
    <row r="487" spans="1:7" x14ac:dyDescent="0.25">
      <c r="A487" s="51" t="s">
        <v>1927</v>
      </c>
      <c r="B487" s="80" t="s">
        <v>692</v>
      </c>
      <c r="C487" s="166"/>
      <c r="D487" s="184"/>
      <c r="E487" s="51"/>
      <c r="F487" s="138" t="s">
        <v>1618</v>
      </c>
      <c r="G487" s="138" t="s">
        <v>1618</v>
      </c>
    </row>
    <row r="488" spans="1:7" x14ac:dyDescent="0.25">
      <c r="A488" s="51" t="s">
        <v>1928</v>
      </c>
      <c r="B488" s="80" t="s">
        <v>694</v>
      </c>
      <c r="C488" s="166"/>
      <c r="D488" s="184"/>
      <c r="E488" s="51"/>
      <c r="F488" s="138" t="s">
        <v>1618</v>
      </c>
      <c r="G488" s="138" t="s">
        <v>1618</v>
      </c>
    </row>
    <row r="489" spans="1:7" x14ac:dyDescent="0.25">
      <c r="A489" s="51" t="s">
        <v>2001</v>
      </c>
      <c r="B489" s="80" t="s">
        <v>696</v>
      </c>
      <c r="C489" s="166"/>
      <c r="D489" s="184"/>
      <c r="E489" s="51"/>
      <c r="F489" s="138" t="s">
        <v>1618</v>
      </c>
      <c r="G489" s="138" t="s">
        <v>1618</v>
      </c>
    </row>
    <row r="490" spans="1:7" x14ac:dyDescent="0.25">
      <c r="A490" s="51" t="s">
        <v>2002</v>
      </c>
      <c r="B490" s="80" t="s">
        <v>698</v>
      </c>
      <c r="C490" s="166"/>
      <c r="D490" s="184"/>
      <c r="E490" s="51"/>
      <c r="F490" s="138" t="s">
        <v>1618</v>
      </c>
      <c r="G490" s="138" t="s">
        <v>1618</v>
      </c>
    </row>
    <row r="491" spans="1:7" x14ac:dyDescent="0.25">
      <c r="A491" s="51" t="s">
        <v>2003</v>
      </c>
      <c r="B491" s="80" t="s">
        <v>700</v>
      </c>
      <c r="C491" s="166"/>
      <c r="D491" s="184"/>
      <c r="E491" s="51"/>
      <c r="F491" s="138" t="s">
        <v>1618</v>
      </c>
      <c r="G491" s="138" t="s">
        <v>1618</v>
      </c>
    </row>
    <row r="492" spans="1:7" x14ac:dyDescent="0.25">
      <c r="A492" s="51" t="s">
        <v>2004</v>
      </c>
      <c r="B492" s="80"/>
      <c r="C492" s="51"/>
      <c r="D492" s="51"/>
      <c r="E492" s="51"/>
      <c r="F492" s="77"/>
      <c r="G492" s="77"/>
    </row>
    <row r="493" spans="1:7" x14ac:dyDescent="0.25">
      <c r="A493" s="51" t="s">
        <v>2005</v>
      </c>
      <c r="B493" s="80"/>
      <c r="C493" s="51"/>
      <c r="D493" s="51"/>
      <c r="E493" s="51"/>
      <c r="F493" s="77"/>
      <c r="G493" s="77"/>
    </row>
    <row r="494" spans="1:7" x14ac:dyDescent="0.25">
      <c r="A494" s="51" t="s">
        <v>2006</v>
      </c>
      <c r="B494" s="80"/>
      <c r="C494" s="51"/>
      <c r="D494" s="51"/>
      <c r="E494" s="51"/>
      <c r="F494" s="120"/>
      <c r="G494" s="120"/>
    </row>
    <row r="495" spans="1:7" x14ac:dyDescent="0.25">
      <c r="A495" s="70"/>
      <c r="B495" s="70" t="s">
        <v>2362</v>
      </c>
      <c r="C495" s="70" t="s">
        <v>637</v>
      </c>
      <c r="D495" s="70" t="s">
        <v>638</v>
      </c>
      <c r="E495" s="70"/>
      <c r="F495" s="70" t="s">
        <v>468</v>
      </c>
      <c r="G495" s="70" t="s">
        <v>639</v>
      </c>
    </row>
    <row r="496" spans="1:7" x14ac:dyDescent="0.25">
      <c r="A496" s="51" t="s">
        <v>1929</v>
      </c>
      <c r="B496" s="51" t="s">
        <v>670</v>
      </c>
      <c r="C496" s="183" t="s">
        <v>115</v>
      </c>
      <c r="D496" s="51"/>
      <c r="E496" s="51"/>
      <c r="F496" s="51"/>
      <c r="G496" s="51"/>
    </row>
    <row r="497" spans="1:7" x14ac:dyDescent="0.25">
      <c r="A497" s="51"/>
      <c r="B497" s="51"/>
      <c r="C497" s="51"/>
      <c r="D497" s="51"/>
      <c r="E497" s="51"/>
      <c r="F497" s="51"/>
      <c r="G497" s="51"/>
    </row>
    <row r="498" spans="1:7" x14ac:dyDescent="0.25">
      <c r="A498" s="51"/>
      <c r="B498" s="68" t="s">
        <v>671</v>
      </c>
      <c r="C498" s="51"/>
      <c r="D498" s="51"/>
      <c r="E498" s="51"/>
      <c r="F498" s="51"/>
      <c r="G498" s="51"/>
    </row>
    <row r="499" spans="1:7" x14ac:dyDescent="0.25">
      <c r="A499" s="51" t="s">
        <v>1930</v>
      </c>
      <c r="B499" s="51" t="s">
        <v>673</v>
      </c>
      <c r="C499" s="166" t="s">
        <v>115</v>
      </c>
      <c r="D499" s="184" t="s">
        <v>115</v>
      </c>
      <c r="E499" s="51"/>
      <c r="F499" s="138" t="str">
        <f>IF($C$507=0,"",IF(C499="[for completion]","",IF(C499="","",C499/$C$507)))</f>
        <v/>
      </c>
      <c r="G499" s="138" t="str">
        <f>IF($D$507=0,"",IF(D499="[for completion]","",IF(D499="","",D499/$D$507)))</f>
        <v/>
      </c>
    </row>
    <row r="500" spans="1:7" x14ac:dyDescent="0.25">
      <c r="A500" s="51" t="s">
        <v>1931</v>
      </c>
      <c r="B500" s="51" t="s">
        <v>675</v>
      </c>
      <c r="C500" s="166" t="s">
        <v>115</v>
      </c>
      <c r="D500" s="184" t="s">
        <v>115</v>
      </c>
      <c r="E500" s="51"/>
      <c r="F500" s="138" t="str">
        <f t="shared" ref="F500:F506" si="20">IF($C$507=0,"",IF(C500="[for completion]","",IF(C500="","",C500/$C$507)))</f>
        <v/>
      </c>
      <c r="G500" s="138" t="str">
        <f t="shared" ref="G500:G506" si="21">IF($D$507=0,"",IF(D500="[for completion]","",IF(D500="","",D500/$D$507)))</f>
        <v/>
      </c>
    </row>
    <row r="501" spans="1:7" x14ac:dyDescent="0.25">
      <c r="A501" s="51" t="s">
        <v>1932</v>
      </c>
      <c r="B501" s="51" t="s">
        <v>677</v>
      </c>
      <c r="C501" s="166" t="s">
        <v>115</v>
      </c>
      <c r="D501" s="184" t="s">
        <v>115</v>
      </c>
      <c r="E501" s="51"/>
      <c r="F501" s="138" t="str">
        <f t="shared" si="20"/>
        <v/>
      </c>
      <c r="G501" s="138" t="str">
        <f t="shared" si="21"/>
        <v/>
      </c>
    </row>
    <row r="502" spans="1:7" x14ac:dyDescent="0.25">
      <c r="A502" s="51" t="s">
        <v>1933</v>
      </c>
      <c r="B502" s="51" t="s">
        <v>679</v>
      </c>
      <c r="C502" s="166" t="s">
        <v>115</v>
      </c>
      <c r="D502" s="184" t="s">
        <v>115</v>
      </c>
      <c r="E502" s="51"/>
      <c r="F502" s="138" t="str">
        <f t="shared" si="20"/>
        <v/>
      </c>
      <c r="G502" s="138" t="str">
        <f t="shared" si="21"/>
        <v/>
      </c>
    </row>
    <row r="503" spans="1:7" x14ac:dyDescent="0.25">
      <c r="A503" s="51" t="s">
        <v>1934</v>
      </c>
      <c r="B503" s="51" t="s">
        <v>681</v>
      </c>
      <c r="C503" s="166" t="s">
        <v>115</v>
      </c>
      <c r="D503" s="184" t="s">
        <v>115</v>
      </c>
      <c r="E503" s="51"/>
      <c r="F503" s="138" t="str">
        <f t="shared" si="20"/>
        <v/>
      </c>
      <c r="G503" s="138" t="str">
        <f t="shared" si="21"/>
        <v/>
      </c>
    </row>
    <row r="504" spans="1:7" x14ac:dyDescent="0.25">
      <c r="A504" s="51" t="s">
        <v>1935</v>
      </c>
      <c r="B504" s="51" t="s">
        <v>683</v>
      </c>
      <c r="C504" s="166" t="s">
        <v>115</v>
      </c>
      <c r="D504" s="184" t="s">
        <v>115</v>
      </c>
      <c r="E504" s="51"/>
      <c r="F504" s="138" t="str">
        <f t="shared" si="20"/>
        <v/>
      </c>
      <c r="G504" s="138" t="str">
        <f t="shared" si="21"/>
        <v/>
      </c>
    </row>
    <row r="505" spans="1:7" x14ac:dyDescent="0.25">
      <c r="A505" s="51" t="s">
        <v>1936</v>
      </c>
      <c r="B505" s="51" t="s">
        <v>685</v>
      </c>
      <c r="C505" s="166" t="s">
        <v>115</v>
      </c>
      <c r="D505" s="184" t="s">
        <v>115</v>
      </c>
      <c r="E505" s="51"/>
      <c r="F505" s="138" t="str">
        <f t="shared" si="20"/>
        <v/>
      </c>
      <c r="G505" s="138" t="str">
        <f t="shared" si="21"/>
        <v/>
      </c>
    </row>
    <row r="506" spans="1:7" x14ac:dyDescent="0.25">
      <c r="A506" s="51" t="s">
        <v>1937</v>
      </c>
      <c r="B506" s="51" t="s">
        <v>687</v>
      </c>
      <c r="C506" s="166" t="s">
        <v>115</v>
      </c>
      <c r="D506" s="177" t="s">
        <v>115</v>
      </c>
      <c r="E506" s="51"/>
      <c r="F506" s="138" t="str">
        <f t="shared" si="20"/>
        <v/>
      </c>
      <c r="G506" s="138" t="str">
        <f t="shared" si="21"/>
        <v/>
      </c>
    </row>
    <row r="507" spans="1:7" x14ac:dyDescent="0.25">
      <c r="A507" s="51" t="s">
        <v>1938</v>
      </c>
      <c r="B507" s="78" t="s">
        <v>141</v>
      </c>
      <c r="C507" s="131">
        <f>SUM(C499:C506)</f>
        <v>0</v>
      </c>
      <c r="D507" s="76">
        <f>SUM(D499:D506)</f>
        <v>0</v>
      </c>
      <c r="E507" s="51"/>
      <c r="F507" s="126">
        <f>SUM(F499:F506)</f>
        <v>0</v>
      </c>
      <c r="G507" s="126">
        <f>SUM(G499:G506)</f>
        <v>0</v>
      </c>
    </row>
    <row r="508" spans="1:7" x14ac:dyDescent="0.25">
      <c r="A508" s="51" t="s">
        <v>2007</v>
      </c>
      <c r="B508" s="80" t="s">
        <v>690</v>
      </c>
      <c r="C508" s="131"/>
      <c r="D508" s="132"/>
      <c r="E508" s="51"/>
      <c r="F508" s="138" t="s">
        <v>1618</v>
      </c>
      <c r="G508" s="138" t="s">
        <v>1618</v>
      </c>
    </row>
    <row r="509" spans="1:7" x14ac:dyDescent="0.25">
      <c r="A509" s="51" t="s">
        <v>2008</v>
      </c>
      <c r="B509" s="80" t="s">
        <v>692</v>
      </c>
      <c r="C509" s="131"/>
      <c r="D509" s="132"/>
      <c r="E509" s="51"/>
      <c r="F509" s="138" t="s">
        <v>1618</v>
      </c>
      <c r="G509" s="138" t="s">
        <v>1618</v>
      </c>
    </row>
    <row r="510" spans="1:7" x14ac:dyDescent="0.25">
      <c r="A510" s="51" t="s">
        <v>2009</v>
      </c>
      <c r="B510" s="80" t="s">
        <v>694</v>
      </c>
      <c r="C510" s="131"/>
      <c r="D510" s="132"/>
      <c r="E510" s="51"/>
      <c r="F510" s="138" t="s">
        <v>1618</v>
      </c>
      <c r="G510" s="138" t="s">
        <v>1618</v>
      </c>
    </row>
    <row r="511" spans="1:7" x14ac:dyDescent="0.25">
      <c r="A511" s="51" t="s">
        <v>2184</v>
      </c>
      <c r="B511" s="80" t="s">
        <v>696</v>
      </c>
      <c r="C511" s="131"/>
      <c r="D511" s="132"/>
      <c r="E511" s="51"/>
      <c r="F511" s="138" t="s">
        <v>1618</v>
      </c>
      <c r="G511" s="138" t="s">
        <v>1618</v>
      </c>
    </row>
    <row r="512" spans="1:7" x14ac:dyDescent="0.25">
      <c r="A512" s="51" t="s">
        <v>2185</v>
      </c>
      <c r="B512" s="80" t="s">
        <v>698</v>
      </c>
      <c r="C512" s="131"/>
      <c r="D512" s="132"/>
      <c r="E512" s="51"/>
      <c r="F512" s="138" t="s">
        <v>1618</v>
      </c>
      <c r="G512" s="138" t="s">
        <v>1618</v>
      </c>
    </row>
    <row r="513" spans="1:7" x14ac:dyDescent="0.25">
      <c r="A513" s="51" t="s">
        <v>2186</v>
      </c>
      <c r="B513" s="80" t="s">
        <v>700</v>
      </c>
      <c r="C513" s="131"/>
      <c r="D513" s="132"/>
      <c r="E513" s="51"/>
      <c r="F513" s="138" t="s">
        <v>1618</v>
      </c>
      <c r="G513" s="138" t="s">
        <v>1618</v>
      </c>
    </row>
    <row r="514" spans="1:7" x14ac:dyDescent="0.25">
      <c r="A514" s="51" t="s">
        <v>2187</v>
      </c>
      <c r="B514" s="80"/>
      <c r="C514" s="51"/>
      <c r="D514" s="51"/>
      <c r="E514" s="51"/>
      <c r="F514" s="138"/>
      <c r="G514" s="138"/>
    </row>
    <row r="515" spans="1:7" x14ac:dyDescent="0.25">
      <c r="A515" s="51" t="s">
        <v>2188</v>
      </c>
      <c r="B515" s="80"/>
      <c r="C515" s="51"/>
      <c r="D515" s="51"/>
      <c r="E515" s="51"/>
      <c r="F515" s="138"/>
      <c r="G515" s="138"/>
    </row>
    <row r="516" spans="1:7" x14ac:dyDescent="0.25">
      <c r="A516" s="51" t="s">
        <v>2189</v>
      </c>
      <c r="B516" s="80"/>
      <c r="C516" s="51"/>
      <c r="D516" s="51"/>
      <c r="E516" s="51"/>
      <c r="F516" s="138"/>
      <c r="G516" s="126"/>
    </row>
    <row r="517" spans="1:7" x14ac:dyDescent="0.25">
      <c r="A517" s="70"/>
      <c r="B517" s="70" t="s">
        <v>2363</v>
      </c>
      <c r="C517" s="70" t="s">
        <v>756</v>
      </c>
      <c r="D517" s="70"/>
      <c r="E517" s="70"/>
      <c r="F517" s="70"/>
      <c r="G517" s="70"/>
    </row>
    <row r="518" spans="1:7" x14ac:dyDescent="0.25">
      <c r="A518" s="51" t="s">
        <v>2010</v>
      </c>
      <c r="B518" s="68" t="s">
        <v>757</v>
      </c>
      <c r="C518" s="183" t="s">
        <v>82</v>
      </c>
      <c r="D518" s="183"/>
      <c r="E518" s="51"/>
      <c r="F518" s="51"/>
      <c r="G518" s="51"/>
    </row>
    <row r="519" spans="1:7" x14ac:dyDescent="0.25">
      <c r="A519" s="51" t="s">
        <v>2011</v>
      </c>
      <c r="B519" s="68" t="s">
        <v>758</v>
      </c>
      <c r="C519" s="183" t="s">
        <v>82</v>
      </c>
      <c r="D519" s="183"/>
      <c r="E519" s="51"/>
      <c r="F519" s="51"/>
      <c r="G519" s="51"/>
    </row>
    <row r="520" spans="1:7" x14ac:dyDescent="0.25">
      <c r="A520" s="51" t="s">
        <v>2012</v>
      </c>
      <c r="B520" s="68" t="s">
        <v>759</v>
      </c>
      <c r="C520" s="183" t="s">
        <v>82</v>
      </c>
      <c r="D520" s="183"/>
      <c r="E520" s="51"/>
      <c r="F520" s="51"/>
      <c r="G520" s="51"/>
    </row>
    <row r="521" spans="1:7" x14ac:dyDescent="0.25">
      <c r="A521" s="51" t="s">
        <v>2013</v>
      </c>
      <c r="B521" s="68" t="s">
        <v>760</v>
      </c>
      <c r="C521" s="183" t="s">
        <v>82</v>
      </c>
      <c r="D521" s="183"/>
      <c r="E521" s="51"/>
      <c r="F521" s="51"/>
      <c r="G521" s="51"/>
    </row>
    <row r="522" spans="1:7" x14ac:dyDescent="0.25">
      <c r="A522" s="51" t="s">
        <v>2014</v>
      </c>
      <c r="B522" s="68" t="s">
        <v>761</v>
      </c>
      <c r="C522" s="183" t="s">
        <v>82</v>
      </c>
      <c r="D522" s="183"/>
      <c r="E522" s="51"/>
      <c r="F522" s="51"/>
      <c r="G522" s="51"/>
    </row>
    <row r="523" spans="1:7" x14ac:dyDescent="0.25">
      <c r="A523" s="51" t="s">
        <v>2015</v>
      </c>
      <c r="B523" s="68" t="s">
        <v>762</v>
      </c>
      <c r="C523" s="183" t="s">
        <v>82</v>
      </c>
      <c r="D523" s="183"/>
      <c r="E523" s="51"/>
      <c r="F523" s="51"/>
      <c r="G523" s="51"/>
    </row>
    <row r="524" spans="1:7" x14ac:dyDescent="0.25">
      <c r="A524" s="51" t="s">
        <v>2016</v>
      </c>
      <c r="B524" s="68" t="s">
        <v>763</v>
      </c>
      <c r="C524" s="183" t="s">
        <v>82</v>
      </c>
      <c r="D524" s="183"/>
      <c r="E524" s="51"/>
      <c r="F524" s="51"/>
      <c r="G524" s="51"/>
    </row>
    <row r="525" spans="1:7" x14ac:dyDescent="0.25">
      <c r="A525" s="51" t="s">
        <v>2017</v>
      </c>
      <c r="B525" s="68" t="s">
        <v>2173</v>
      </c>
      <c r="C525" s="183" t="s">
        <v>82</v>
      </c>
      <c r="D525" s="183"/>
      <c r="E525" s="51"/>
      <c r="F525" s="51"/>
      <c r="G525" s="51"/>
    </row>
    <row r="526" spans="1:7" x14ac:dyDescent="0.25">
      <c r="A526" s="51" t="s">
        <v>2018</v>
      </c>
      <c r="B526" s="68" t="s">
        <v>2174</v>
      </c>
      <c r="C526" s="183" t="s">
        <v>82</v>
      </c>
      <c r="D526" s="183"/>
      <c r="E526" s="51"/>
      <c r="F526" s="51"/>
      <c r="G526" s="51"/>
    </row>
    <row r="527" spans="1:7" x14ac:dyDescent="0.25">
      <c r="A527" s="51" t="s">
        <v>2019</v>
      </c>
      <c r="B527" s="68" t="s">
        <v>2175</v>
      </c>
      <c r="C527" s="183" t="s">
        <v>82</v>
      </c>
      <c r="D527" s="183"/>
      <c r="E527" s="51"/>
      <c r="F527" s="51"/>
      <c r="G527" s="51"/>
    </row>
    <row r="528" spans="1:7" x14ac:dyDescent="0.25">
      <c r="A528" s="51" t="s">
        <v>2077</v>
      </c>
      <c r="B528" s="68" t="s">
        <v>764</v>
      </c>
      <c r="C528" s="183" t="s">
        <v>82</v>
      </c>
      <c r="D528" s="183"/>
      <c r="E528" s="51"/>
      <c r="F528" s="51"/>
      <c r="G528" s="51"/>
    </row>
    <row r="529" spans="1:7" x14ac:dyDescent="0.25">
      <c r="A529" s="51" t="s">
        <v>2190</v>
      </c>
      <c r="B529" s="68" t="s">
        <v>2960</v>
      </c>
      <c r="C529" s="183" t="s">
        <v>82</v>
      </c>
      <c r="D529" s="183"/>
      <c r="E529" s="51"/>
      <c r="F529" s="51"/>
      <c r="G529" s="51"/>
    </row>
    <row r="530" spans="1:7" x14ac:dyDescent="0.25">
      <c r="A530" s="51" t="s">
        <v>2191</v>
      </c>
      <c r="B530" s="68" t="s">
        <v>139</v>
      </c>
      <c r="C530" s="183" t="s">
        <v>82</v>
      </c>
      <c r="D530" s="183"/>
      <c r="E530" s="51"/>
      <c r="F530" s="51"/>
      <c r="G530" s="51"/>
    </row>
    <row r="531" spans="1:7" x14ac:dyDescent="0.25">
      <c r="A531" s="51" t="s">
        <v>2192</v>
      </c>
      <c r="B531" s="80" t="s">
        <v>2176</v>
      </c>
      <c r="C531" s="183"/>
      <c r="D531" s="163"/>
      <c r="E531" s="51"/>
      <c r="F531" s="51"/>
      <c r="G531" s="51"/>
    </row>
    <row r="532" spans="1:7" x14ac:dyDescent="0.25">
      <c r="A532" s="51" t="s">
        <v>2193</v>
      </c>
      <c r="B532" s="80" t="s">
        <v>143</v>
      </c>
      <c r="C532" s="183"/>
      <c r="D532" s="163"/>
      <c r="E532" s="51"/>
      <c r="F532" s="51"/>
      <c r="G532" s="51"/>
    </row>
    <row r="533" spans="1:7" x14ac:dyDescent="0.25">
      <c r="A533" s="51" t="s">
        <v>2194</v>
      </c>
      <c r="B533" s="80" t="s">
        <v>143</v>
      </c>
      <c r="C533" s="183"/>
      <c r="D533" s="163"/>
      <c r="E533" s="51"/>
      <c r="F533" s="51"/>
      <c r="G533" s="51"/>
    </row>
    <row r="534" spans="1:7" x14ac:dyDescent="0.25">
      <c r="A534" s="51" t="s">
        <v>2364</v>
      </c>
      <c r="B534" s="80" t="s">
        <v>143</v>
      </c>
      <c r="C534" s="183"/>
      <c r="D534" s="163"/>
      <c r="E534" s="51"/>
      <c r="F534" s="51"/>
      <c r="G534" s="51"/>
    </row>
    <row r="535" spans="1:7" x14ac:dyDescent="0.25">
      <c r="A535" s="51" t="s">
        <v>2365</v>
      </c>
      <c r="B535" s="80" t="s">
        <v>143</v>
      </c>
      <c r="C535" s="183"/>
      <c r="D535" s="163"/>
      <c r="E535" s="51"/>
      <c r="F535" s="51"/>
      <c r="G535" s="51"/>
    </row>
    <row r="536" spans="1:7" x14ac:dyDescent="0.25">
      <c r="A536" s="51" t="s">
        <v>2366</v>
      </c>
      <c r="B536" s="80" t="s">
        <v>143</v>
      </c>
      <c r="C536" s="183"/>
      <c r="D536" s="163"/>
      <c r="E536" s="51"/>
      <c r="F536" s="51"/>
      <c r="G536" s="51"/>
    </row>
    <row r="537" spans="1:7" x14ac:dyDescent="0.25">
      <c r="A537" s="51" t="s">
        <v>2367</v>
      </c>
      <c r="B537" s="80" t="s">
        <v>143</v>
      </c>
      <c r="C537" s="183"/>
      <c r="D537" s="163"/>
      <c r="E537" s="51"/>
      <c r="F537" s="51"/>
      <c r="G537" s="51"/>
    </row>
    <row r="538" spans="1:7" x14ac:dyDescent="0.25">
      <c r="A538" s="51" t="s">
        <v>2368</v>
      </c>
      <c r="B538" s="80" t="s">
        <v>143</v>
      </c>
      <c r="C538" s="183"/>
      <c r="D538" s="163"/>
      <c r="E538" s="51"/>
      <c r="F538" s="51"/>
      <c r="G538" s="51"/>
    </row>
    <row r="539" spans="1:7" x14ac:dyDescent="0.25">
      <c r="A539" s="51" t="s">
        <v>2369</v>
      </c>
      <c r="B539" s="80" t="s">
        <v>143</v>
      </c>
      <c r="C539" s="183"/>
      <c r="D539" s="163"/>
      <c r="E539" s="51"/>
      <c r="F539" s="51"/>
      <c r="G539" s="51"/>
    </row>
    <row r="540" spans="1:7" x14ac:dyDescent="0.25">
      <c r="A540" s="51" t="s">
        <v>2370</v>
      </c>
      <c r="B540" s="80" t="s">
        <v>143</v>
      </c>
      <c r="C540" s="183"/>
      <c r="D540" s="163"/>
      <c r="E540" s="51"/>
      <c r="F540" s="51"/>
      <c r="G540" s="51"/>
    </row>
    <row r="541" spans="1:7" x14ac:dyDescent="0.25">
      <c r="A541" s="51" t="s">
        <v>2371</v>
      </c>
      <c r="B541" s="80" t="s">
        <v>143</v>
      </c>
      <c r="C541" s="183"/>
      <c r="D541" s="163"/>
      <c r="E541" s="51"/>
      <c r="F541" s="51"/>
      <c r="G541" s="51"/>
    </row>
    <row r="542" spans="1:7" x14ac:dyDescent="0.25">
      <c r="A542" s="51" t="s">
        <v>2372</v>
      </c>
      <c r="B542" s="80" t="s">
        <v>143</v>
      </c>
      <c r="C542" s="183"/>
      <c r="D542" s="163"/>
      <c r="E542" s="51"/>
      <c r="F542" s="51"/>
      <c r="G542" s="49"/>
    </row>
    <row r="543" spans="1:7" x14ac:dyDescent="0.25">
      <c r="A543" s="51" t="s">
        <v>2373</v>
      </c>
      <c r="B543" s="80" t="s">
        <v>143</v>
      </c>
      <c r="C543" s="183"/>
      <c r="D543" s="163"/>
      <c r="E543" s="51"/>
      <c r="F543" s="51"/>
      <c r="G543" s="49"/>
    </row>
    <row r="544" spans="1:7" x14ac:dyDescent="0.25">
      <c r="A544" s="51" t="s">
        <v>2374</v>
      </c>
      <c r="B544" s="80" t="s">
        <v>143</v>
      </c>
      <c r="C544" s="183"/>
      <c r="D544" s="163"/>
      <c r="E544" s="51"/>
      <c r="F544" s="51"/>
      <c r="G544" s="49"/>
    </row>
    <row r="545" spans="1:7" x14ac:dyDescent="0.25">
      <c r="A545" s="70"/>
      <c r="B545" s="70" t="s">
        <v>2375</v>
      </c>
      <c r="C545" s="70" t="s">
        <v>110</v>
      </c>
      <c r="D545" s="70" t="s">
        <v>1607</v>
      </c>
      <c r="E545" s="70"/>
      <c r="F545" s="70" t="s">
        <v>468</v>
      </c>
      <c r="G545" s="70" t="s">
        <v>1915</v>
      </c>
    </row>
    <row r="546" spans="1:7" x14ac:dyDescent="0.25">
      <c r="A546" s="51" t="s">
        <v>2078</v>
      </c>
      <c r="B546" s="178" t="s">
        <v>560</v>
      </c>
      <c r="C546" s="163" t="s">
        <v>82</v>
      </c>
      <c r="D546" s="163" t="s">
        <v>82</v>
      </c>
      <c r="E546" s="57"/>
      <c r="F546" s="138" t="str">
        <f>IF($C$564=0,"",IF(C546="[for completion]","",IF(C546="","",C546/$C$564)))</f>
        <v/>
      </c>
      <c r="G546" s="138" t="str">
        <f>IF($D$564=0,"",IF(D546="[for completion]","",IF(D546="","",D546/$D$564)))</f>
        <v/>
      </c>
    </row>
    <row r="547" spans="1:7" x14ac:dyDescent="0.25">
      <c r="A547" s="51" t="s">
        <v>2079</v>
      </c>
      <c r="B547" s="178" t="s">
        <v>560</v>
      </c>
      <c r="C547" s="163" t="s">
        <v>82</v>
      </c>
      <c r="D547" s="163" t="s">
        <v>82</v>
      </c>
      <c r="E547" s="57"/>
      <c r="F547" s="138" t="str">
        <f t="shared" ref="F547:F563" si="22">IF($C$564=0,"",IF(C547="[for completion]","",IF(C547="","",C547/$C$564)))</f>
        <v/>
      </c>
      <c r="G547" s="138" t="str">
        <f t="shared" ref="G547:G563" si="23">IF($D$564=0,"",IF(D547="[for completion]","",IF(D547="","",D547/$D$564)))</f>
        <v/>
      </c>
    </row>
    <row r="548" spans="1:7" x14ac:dyDescent="0.25">
      <c r="A548" s="51" t="s">
        <v>2080</v>
      </c>
      <c r="B548" s="178" t="s">
        <v>560</v>
      </c>
      <c r="C548" s="163" t="s">
        <v>82</v>
      </c>
      <c r="D548" s="163" t="s">
        <v>82</v>
      </c>
      <c r="E548" s="57"/>
      <c r="F548" s="138" t="str">
        <f t="shared" si="22"/>
        <v/>
      </c>
      <c r="G548" s="138" t="str">
        <f t="shared" si="23"/>
        <v/>
      </c>
    </row>
    <row r="549" spans="1:7" x14ac:dyDescent="0.25">
      <c r="A549" s="51" t="s">
        <v>2081</v>
      </c>
      <c r="B549" s="178" t="s">
        <v>560</v>
      </c>
      <c r="C549" s="163" t="s">
        <v>82</v>
      </c>
      <c r="D549" s="163" t="s">
        <v>82</v>
      </c>
      <c r="E549" s="57"/>
      <c r="F549" s="138" t="str">
        <f t="shared" si="22"/>
        <v/>
      </c>
      <c r="G549" s="138" t="str">
        <f t="shared" si="23"/>
        <v/>
      </c>
    </row>
    <row r="550" spans="1:7" x14ac:dyDescent="0.25">
      <c r="A550" s="51" t="s">
        <v>2082</v>
      </c>
      <c r="B550" s="178" t="s">
        <v>560</v>
      </c>
      <c r="C550" s="163" t="s">
        <v>82</v>
      </c>
      <c r="D550" s="163" t="s">
        <v>82</v>
      </c>
      <c r="E550" s="57"/>
      <c r="F550" s="138" t="str">
        <f t="shared" si="22"/>
        <v/>
      </c>
      <c r="G550" s="138" t="str">
        <f t="shared" si="23"/>
        <v/>
      </c>
    </row>
    <row r="551" spans="1:7" x14ac:dyDescent="0.25">
      <c r="A551" s="51" t="s">
        <v>2195</v>
      </c>
      <c r="B551" s="178" t="s">
        <v>560</v>
      </c>
      <c r="C551" s="163" t="s">
        <v>82</v>
      </c>
      <c r="D551" s="163" t="s">
        <v>82</v>
      </c>
      <c r="E551" s="57"/>
      <c r="F551" s="138" t="str">
        <f t="shared" si="22"/>
        <v/>
      </c>
      <c r="G551" s="138" t="str">
        <f t="shared" si="23"/>
        <v/>
      </c>
    </row>
    <row r="552" spans="1:7" x14ac:dyDescent="0.25">
      <c r="A552" s="51" t="s">
        <v>2196</v>
      </c>
      <c r="B552" s="178" t="s">
        <v>560</v>
      </c>
      <c r="C552" s="163" t="s">
        <v>82</v>
      </c>
      <c r="D552" s="163" t="s">
        <v>82</v>
      </c>
      <c r="E552" s="57"/>
      <c r="F552" s="138" t="str">
        <f t="shared" si="22"/>
        <v/>
      </c>
      <c r="G552" s="138" t="str">
        <f t="shared" si="23"/>
        <v/>
      </c>
    </row>
    <row r="553" spans="1:7" x14ac:dyDescent="0.25">
      <c r="A553" s="51" t="s">
        <v>2197</v>
      </c>
      <c r="B553" s="178" t="s">
        <v>560</v>
      </c>
      <c r="C553" s="163" t="s">
        <v>82</v>
      </c>
      <c r="D553" s="163" t="s">
        <v>82</v>
      </c>
      <c r="E553" s="57"/>
      <c r="F553" s="138" t="str">
        <f t="shared" si="22"/>
        <v/>
      </c>
      <c r="G553" s="138" t="str">
        <f t="shared" si="23"/>
        <v/>
      </c>
    </row>
    <row r="554" spans="1:7" x14ac:dyDescent="0.25">
      <c r="A554" s="51" t="s">
        <v>2198</v>
      </c>
      <c r="B554" s="178" t="s">
        <v>560</v>
      </c>
      <c r="C554" s="163" t="s">
        <v>82</v>
      </c>
      <c r="D554" s="163" t="s">
        <v>82</v>
      </c>
      <c r="E554" s="57"/>
      <c r="F554" s="138" t="str">
        <f t="shared" si="22"/>
        <v/>
      </c>
      <c r="G554" s="138" t="str">
        <f t="shared" si="23"/>
        <v/>
      </c>
    </row>
    <row r="555" spans="1:7" x14ac:dyDescent="0.25">
      <c r="A555" s="51" t="s">
        <v>2199</v>
      </c>
      <c r="B555" s="178" t="s">
        <v>560</v>
      </c>
      <c r="C555" s="163" t="s">
        <v>82</v>
      </c>
      <c r="D555" s="163" t="s">
        <v>82</v>
      </c>
      <c r="E555" s="57"/>
      <c r="F555" s="138" t="str">
        <f t="shared" si="22"/>
        <v/>
      </c>
      <c r="G555" s="138" t="str">
        <f t="shared" si="23"/>
        <v/>
      </c>
    </row>
    <row r="556" spans="1:7" x14ac:dyDescent="0.25">
      <c r="A556" s="51" t="s">
        <v>2200</v>
      </c>
      <c r="B556" s="178" t="s">
        <v>560</v>
      </c>
      <c r="C556" s="163" t="s">
        <v>82</v>
      </c>
      <c r="D556" s="163" t="s">
        <v>82</v>
      </c>
      <c r="E556" s="57"/>
      <c r="F556" s="138" t="str">
        <f t="shared" si="22"/>
        <v/>
      </c>
      <c r="G556" s="138" t="str">
        <f t="shared" si="23"/>
        <v/>
      </c>
    </row>
    <row r="557" spans="1:7" x14ac:dyDescent="0.25">
      <c r="A557" s="51" t="s">
        <v>2201</v>
      </c>
      <c r="B557" s="178" t="s">
        <v>560</v>
      </c>
      <c r="C557" s="163" t="s">
        <v>82</v>
      </c>
      <c r="D557" s="163" t="s">
        <v>82</v>
      </c>
      <c r="E557" s="57"/>
      <c r="F557" s="138" t="str">
        <f t="shared" si="22"/>
        <v/>
      </c>
      <c r="G557" s="138" t="str">
        <f t="shared" si="23"/>
        <v/>
      </c>
    </row>
    <row r="558" spans="1:7" x14ac:dyDescent="0.25">
      <c r="A558" s="51" t="s">
        <v>2202</v>
      </c>
      <c r="B558" s="178" t="s">
        <v>560</v>
      </c>
      <c r="C558" s="163" t="s">
        <v>82</v>
      </c>
      <c r="D558" s="163" t="s">
        <v>82</v>
      </c>
      <c r="E558" s="57"/>
      <c r="F558" s="138" t="str">
        <f t="shared" si="22"/>
        <v/>
      </c>
      <c r="G558" s="138" t="str">
        <f t="shared" si="23"/>
        <v/>
      </c>
    </row>
    <row r="559" spans="1:7" x14ac:dyDescent="0.25">
      <c r="A559" s="51" t="s">
        <v>2203</v>
      </c>
      <c r="B559" s="178" t="s">
        <v>560</v>
      </c>
      <c r="C559" s="163" t="s">
        <v>82</v>
      </c>
      <c r="D559" s="163" t="s">
        <v>82</v>
      </c>
      <c r="E559" s="57"/>
      <c r="F559" s="138" t="str">
        <f t="shared" si="22"/>
        <v/>
      </c>
      <c r="G559" s="138" t="str">
        <f t="shared" si="23"/>
        <v/>
      </c>
    </row>
    <row r="560" spans="1:7" x14ac:dyDescent="0.25">
      <c r="A560" s="51" t="s">
        <v>2204</v>
      </c>
      <c r="B560" s="178" t="s">
        <v>560</v>
      </c>
      <c r="C560" s="163" t="s">
        <v>82</v>
      </c>
      <c r="D560" s="163" t="s">
        <v>82</v>
      </c>
      <c r="E560" s="57"/>
      <c r="F560" s="138" t="str">
        <f t="shared" si="22"/>
        <v/>
      </c>
      <c r="G560" s="138" t="str">
        <f t="shared" si="23"/>
        <v/>
      </c>
    </row>
    <row r="561" spans="1:7" x14ac:dyDescent="0.25">
      <c r="A561" s="51" t="s">
        <v>2205</v>
      </c>
      <c r="B561" s="178" t="s">
        <v>560</v>
      </c>
      <c r="C561" s="163" t="s">
        <v>82</v>
      </c>
      <c r="D561" s="163" t="s">
        <v>82</v>
      </c>
      <c r="E561" s="57"/>
      <c r="F561" s="138" t="str">
        <f t="shared" si="22"/>
        <v/>
      </c>
      <c r="G561" s="138" t="str">
        <f t="shared" si="23"/>
        <v/>
      </c>
    </row>
    <row r="562" spans="1:7" x14ac:dyDescent="0.25">
      <c r="A562" s="51" t="s">
        <v>2206</v>
      </c>
      <c r="B562" s="178" t="s">
        <v>560</v>
      </c>
      <c r="C562" s="163" t="s">
        <v>82</v>
      </c>
      <c r="D562" s="163" t="s">
        <v>82</v>
      </c>
      <c r="E562" s="57"/>
      <c r="F562" s="138" t="str">
        <f t="shared" si="22"/>
        <v/>
      </c>
      <c r="G562" s="138" t="str">
        <f t="shared" si="23"/>
        <v/>
      </c>
    </row>
    <row r="563" spans="1:7" x14ac:dyDescent="0.25">
      <c r="A563" s="51" t="s">
        <v>2207</v>
      </c>
      <c r="B563" s="68" t="s">
        <v>1998</v>
      </c>
      <c r="C563" s="163" t="s">
        <v>82</v>
      </c>
      <c r="D563" s="163" t="s">
        <v>82</v>
      </c>
      <c r="E563" s="57"/>
      <c r="F563" s="138" t="str">
        <f t="shared" si="22"/>
        <v/>
      </c>
      <c r="G563" s="138" t="str">
        <f t="shared" si="23"/>
        <v/>
      </c>
    </row>
    <row r="564" spans="1:7" x14ac:dyDescent="0.25">
      <c r="A564" s="51" t="s">
        <v>2208</v>
      </c>
      <c r="B564" s="68" t="s">
        <v>141</v>
      </c>
      <c r="C564" s="131">
        <f>SUM(C546:C563)</f>
        <v>0</v>
      </c>
      <c r="D564" s="132">
        <f>SUM(D546:D563)</f>
        <v>0</v>
      </c>
      <c r="E564" s="57"/>
      <c r="F564" s="126">
        <f>SUM(F546:F563)</f>
        <v>0</v>
      </c>
      <c r="G564" s="126">
        <f>SUM(G546:G563)</f>
        <v>0</v>
      </c>
    </row>
    <row r="565" spans="1:7" x14ac:dyDescent="0.25">
      <c r="A565" s="51" t="s">
        <v>2376</v>
      </c>
      <c r="B565" s="68"/>
      <c r="C565" s="51"/>
      <c r="D565" s="51"/>
      <c r="E565" s="57"/>
      <c r="F565" s="57"/>
      <c r="G565" s="57"/>
    </row>
    <row r="566" spans="1:7" x14ac:dyDescent="0.25">
      <c r="A566" s="51" t="s">
        <v>2377</v>
      </c>
      <c r="B566" s="68"/>
      <c r="C566" s="51"/>
      <c r="D566" s="51"/>
      <c r="E566" s="57"/>
      <c r="F566" s="57"/>
      <c r="G566" s="57"/>
    </row>
    <row r="567" spans="1:7" x14ac:dyDescent="0.25">
      <c r="A567" s="51" t="s">
        <v>2378</v>
      </c>
      <c r="B567" s="68"/>
      <c r="C567" s="51"/>
      <c r="D567" s="51"/>
      <c r="E567" s="57"/>
      <c r="F567" s="57"/>
      <c r="G567" s="57"/>
    </row>
    <row r="568" spans="1:7" x14ac:dyDescent="0.25">
      <c r="A568" s="70"/>
      <c r="B568" s="70" t="s">
        <v>2379</v>
      </c>
      <c r="C568" s="70" t="s">
        <v>110</v>
      </c>
      <c r="D568" s="70" t="s">
        <v>1607</v>
      </c>
      <c r="E568" s="70"/>
      <c r="F568" s="70" t="s">
        <v>468</v>
      </c>
      <c r="G568" s="70" t="s">
        <v>2254</v>
      </c>
    </row>
    <row r="569" spans="1:7" x14ac:dyDescent="0.25">
      <c r="A569" s="51" t="s">
        <v>2209</v>
      </c>
      <c r="B569" s="178" t="s">
        <v>560</v>
      </c>
      <c r="C569" s="166" t="s">
        <v>82</v>
      </c>
      <c r="D569" s="184" t="s">
        <v>82</v>
      </c>
      <c r="E569" s="57"/>
      <c r="F569" s="138" t="str">
        <f>IF($C$587=0,"",IF(C569="[for completion]","",IF(C569="","",C569/$C$587)))</f>
        <v/>
      </c>
      <c r="G569" s="138" t="str">
        <f>IF($D$587=0,"",IF(D569="[for completion]","",IF(D569="","",D569/$D$587)))</f>
        <v/>
      </c>
    </row>
    <row r="570" spans="1:7" x14ac:dyDescent="0.25">
      <c r="A570" s="51" t="s">
        <v>2210</v>
      </c>
      <c r="B570" s="178" t="s">
        <v>560</v>
      </c>
      <c r="C570" s="166" t="s">
        <v>82</v>
      </c>
      <c r="D570" s="184" t="s">
        <v>82</v>
      </c>
      <c r="E570" s="57"/>
      <c r="F570" s="138" t="str">
        <f t="shared" ref="F570:F586" si="24">IF($C$587=0,"",IF(C570="[for completion]","",IF(C570="","",C570/$C$587)))</f>
        <v/>
      </c>
      <c r="G570" s="138" t="str">
        <f t="shared" ref="G570:G586" si="25">IF($D$587=0,"",IF(D570="[for completion]","",IF(D570="","",D570/$D$587)))</f>
        <v/>
      </c>
    </row>
    <row r="571" spans="1:7" x14ac:dyDescent="0.25">
      <c r="A571" s="51" t="s">
        <v>2211</v>
      </c>
      <c r="B571" s="178" t="s">
        <v>560</v>
      </c>
      <c r="C571" s="166" t="s">
        <v>82</v>
      </c>
      <c r="D571" s="184" t="s">
        <v>82</v>
      </c>
      <c r="E571" s="57"/>
      <c r="F571" s="138" t="str">
        <f t="shared" si="24"/>
        <v/>
      </c>
      <c r="G571" s="138" t="str">
        <f t="shared" si="25"/>
        <v/>
      </c>
    </row>
    <row r="572" spans="1:7" x14ac:dyDescent="0.25">
      <c r="A572" s="51" t="s">
        <v>2212</v>
      </c>
      <c r="B572" s="178" t="s">
        <v>560</v>
      </c>
      <c r="C572" s="166" t="s">
        <v>82</v>
      </c>
      <c r="D572" s="184" t="s">
        <v>82</v>
      </c>
      <c r="E572" s="57"/>
      <c r="F572" s="138" t="str">
        <f t="shared" si="24"/>
        <v/>
      </c>
      <c r="G572" s="138" t="str">
        <f t="shared" si="25"/>
        <v/>
      </c>
    </row>
    <row r="573" spans="1:7" x14ac:dyDescent="0.25">
      <c r="A573" s="51" t="s">
        <v>2213</v>
      </c>
      <c r="B573" s="178" t="s">
        <v>560</v>
      </c>
      <c r="C573" s="166" t="s">
        <v>82</v>
      </c>
      <c r="D573" s="184" t="s">
        <v>82</v>
      </c>
      <c r="E573" s="57"/>
      <c r="F573" s="138" t="str">
        <f t="shared" si="24"/>
        <v/>
      </c>
      <c r="G573" s="138" t="str">
        <f t="shared" si="25"/>
        <v/>
      </c>
    </row>
    <row r="574" spans="1:7" x14ac:dyDescent="0.25">
      <c r="A574" s="51" t="s">
        <v>2214</v>
      </c>
      <c r="B574" s="178" t="s">
        <v>560</v>
      </c>
      <c r="C574" s="166" t="s">
        <v>82</v>
      </c>
      <c r="D574" s="184" t="s">
        <v>82</v>
      </c>
      <c r="E574" s="57"/>
      <c r="F574" s="138" t="str">
        <f t="shared" si="24"/>
        <v/>
      </c>
      <c r="G574" s="138" t="str">
        <f t="shared" si="25"/>
        <v/>
      </c>
    </row>
    <row r="575" spans="1:7" x14ac:dyDescent="0.25">
      <c r="A575" s="51" t="s">
        <v>2215</v>
      </c>
      <c r="B575" s="178" t="s">
        <v>560</v>
      </c>
      <c r="C575" s="166" t="s">
        <v>82</v>
      </c>
      <c r="D575" s="184" t="s">
        <v>82</v>
      </c>
      <c r="E575" s="57"/>
      <c r="F575" s="138" t="str">
        <f t="shared" si="24"/>
        <v/>
      </c>
      <c r="G575" s="138" t="str">
        <f t="shared" si="25"/>
        <v/>
      </c>
    </row>
    <row r="576" spans="1:7" x14ac:dyDescent="0.25">
      <c r="A576" s="51" t="s">
        <v>2216</v>
      </c>
      <c r="B576" s="178" t="s">
        <v>560</v>
      </c>
      <c r="C576" s="166" t="s">
        <v>82</v>
      </c>
      <c r="D576" s="184" t="s">
        <v>82</v>
      </c>
      <c r="E576" s="57"/>
      <c r="F576" s="138" t="str">
        <f t="shared" si="24"/>
        <v/>
      </c>
      <c r="G576" s="138" t="str">
        <f t="shared" si="25"/>
        <v/>
      </c>
    </row>
    <row r="577" spans="1:7" x14ac:dyDescent="0.25">
      <c r="A577" s="51" t="s">
        <v>2217</v>
      </c>
      <c r="B577" s="178" t="s">
        <v>560</v>
      </c>
      <c r="C577" s="166" t="s">
        <v>82</v>
      </c>
      <c r="D577" s="184" t="s">
        <v>82</v>
      </c>
      <c r="E577" s="57"/>
      <c r="F577" s="138" t="str">
        <f t="shared" si="24"/>
        <v/>
      </c>
      <c r="G577" s="138" t="str">
        <f t="shared" si="25"/>
        <v/>
      </c>
    </row>
    <row r="578" spans="1:7" x14ac:dyDescent="0.25">
      <c r="A578" s="51" t="s">
        <v>2218</v>
      </c>
      <c r="B578" s="178" t="s">
        <v>560</v>
      </c>
      <c r="C578" s="166" t="s">
        <v>82</v>
      </c>
      <c r="D578" s="184" t="s">
        <v>82</v>
      </c>
      <c r="E578" s="57"/>
      <c r="F578" s="138" t="str">
        <f t="shared" si="24"/>
        <v/>
      </c>
      <c r="G578" s="138" t="str">
        <f t="shared" si="25"/>
        <v/>
      </c>
    </row>
    <row r="579" spans="1:7" x14ac:dyDescent="0.25">
      <c r="A579" s="51" t="s">
        <v>2219</v>
      </c>
      <c r="B579" s="178" t="s">
        <v>560</v>
      </c>
      <c r="C579" s="166" t="s">
        <v>82</v>
      </c>
      <c r="D579" s="184" t="s">
        <v>82</v>
      </c>
      <c r="E579" s="57"/>
      <c r="F579" s="138" t="str">
        <f t="shared" si="24"/>
        <v/>
      </c>
      <c r="G579" s="138" t="str">
        <f t="shared" si="25"/>
        <v/>
      </c>
    </row>
    <row r="580" spans="1:7" x14ac:dyDescent="0.25">
      <c r="A580" s="51" t="s">
        <v>2380</v>
      </c>
      <c r="B580" s="178" t="s">
        <v>560</v>
      </c>
      <c r="C580" s="166" t="s">
        <v>82</v>
      </c>
      <c r="D580" s="184" t="s">
        <v>82</v>
      </c>
      <c r="E580" s="57"/>
      <c r="F580" s="138" t="str">
        <f t="shared" si="24"/>
        <v/>
      </c>
      <c r="G580" s="138" t="str">
        <f t="shared" si="25"/>
        <v/>
      </c>
    </row>
    <row r="581" spans="1:7" x14ac:dyDescent="0.25">
      <c r="A581" s="51" t="s">
        <v>2381</v>
      </c>
      <c r="B581" s="178" t="s">
        <v>560</v>
      </c>
      <c r="C581" s="166" t="s">
        <v>82</v>
      </c>
      <c r="D581" s="184" t="s">
        <v>82</v>
      </c>
      <c r="E581" s="57"/>
      <c r="F581" s="138" t="str">
        <f t="shared" si="24"/>
        <v/>
      </c>
      <c r="G581" s="138" t="str">
        <f t="shared" si="25"/>
        <v/>
      </c>
    </row>
    <row r="582" spans="1:7" x14ac:dyDescent="0.25">
      <c r="A582" s="51" t="s">
        <v>2382</v>
      </c>
      <c r="B582" s="178" t="s">
        <v>560</v>
      </c>
      <c r="C582" s="166" t="s">
        <v>82</v>
      </c>
      <c r="D582" s="184" t="s">
        <v>82</v>
      </c>
      <c r="E582" s="57"/>
      <c r="F582" s="138" t="str">
        <f t="shared" si="24"/>
        <v/>
      </c>
      <c r="G582" s="138" t="str">
        <f t="shared" si="25"/>
        <v/>
      </c>
    </row>
    <row r="583" spans="1:7" x14ac:dyDescent="0.25">
      <c r="A583" s="51" t="s">
        <v>2383</v>
      </c>
      <c r="B583" s="178" t="s">
        <v>560</v>
      </c>
      <c r="C583" s="166" t="s">
        <v>82</v>
      </c>
      <c r="D583" s="184" t="s">
        <v>82</v>
      </c>
      <c r="E583" s="57"/>
      <c r="F583" s="138" t="str">
        <f t="shared" si="24"/>
        <v/>
      </c>
      <c r="G583" s="138" t="str">
        <f t="shared" si="25"/>
        <v/>
      </c>
    </row>
    <row r="584" spans="1:7" x14ac:dyDescent="0.25">
      <c r="A584" s="51" t="s">
        <v>2384</v>
      </c>
      <c r="B584" s="178" t="s">
        <v>560</v>
      </c>
      <c r="C584" s="166" t="s">
        <v>82</v>
      </c>
      <c r="D584" s="184" t="s">
        <v>82</v>
      </c>
      <c r="E584" s="57"/>
      <c r="F584" s="138" t="str">
        <f t="shared" si="24"/>
        <v/>
      </c>
      <c r="G584" s="138" t="str">
        <f t="shared" si="25"/>
        <v/>
      </c>
    </row>
    <row r="585" spans="1:7" x14ac:dyDescent="0.25">
      <c r="A585" s="51" t="s">
        <v>2385</v>
      </c>
      <c r="B585" s="178" t="s">
        <v>560</v>
      </c>
      <c r="C585" s="166" t="s">
        <v>82</v>
      </c>
      <c r="D585" s="184" t="s">
        <v>82</v>
      </c>
      <c r="E585" s="57"/>
      <c r="F585" s="138" t="str">
        <f t="shared" si="24"/>
        <v/>
      </c>
      <c r="G585" s="138" t="str">
        <f t="shared" si="25"/>
        <v/>
      </c>
    </row>
    <row r="586" spans="1:7" x14ac:dyDescent="0.25">
      <c r="A586" s="51" t="s">
        <v>2386</v>
      </c>
      <c r="B586" s="68" t="s">
        <v>1998</v>
      </c>
      <c r="C586" s="166" t="s">
        <v>82</v>
      </c>
      <c r="D586" s="184" t="s">
        <v>82</v>
      </c>
      <c r="E586" s="57"/>
      <c r="F586" s="138" t="str">
        <f t="shared" si="24"/>
        <v/>
      </c>
      <c r="G586" s="138" t="str">
        <f t="shared" si="25"/>
        <v/>
      </c>
    </row>
    <row r="587" spans="1:7" x14ac:dyDescent="0.25">
      <c r="A587" s="51" t="s">
        <v>2387</v>
      </c>
      <c r="B587" s="68" t="s">
        <v>141</v>
      </c>
      <c r="C587" s="131">
        <f>SUM(C569:C586)</f>
        <v>0</v>
      </c>
      <c r="D587" s="132">
        <f>SUM(D569:D586)</f>
        <v>0</v>
      </c>
      <c r="E587" s="57"/>
      <c r="F587" s="126">
        <f>SUM(F569:F586)</f>
        <v>0</v>
      </c>
      <c r="G587" s="126">
        <f>SUM(G569:G586)</f>
        <v>0</v>
      </c>
    </row>
    <row r="588" spans="1:7" x14ac:dyDescent="0.25">
      <c r="A588" s="70"/>
      <c r="B588" s="70" t="s">
        <v>2400</v>
      </c>
      <c r="C588" s="70" t="s">
        <v>110</v>
      </c>
      <c r="D588" s="70" t="s">
        <v>1607</v>
      </c>
      <c r="E588" s="70"/>
      <c r="F588" s="70" t="s">
        <v>468</v>
      </c>
      <c r="G588" s="70" t="s">
        <v>1915</v>
      </c>
    </row>
    <row r="589" spans="1:7" x14ac:dyDescent="0.25">
      <c r="A589" s="51" t="s">
        <v>2220</v>
      </c>
      <c r="B589" s="68" t="s">
        <v>1598</v>
      </c>
      <c r="C589" s="163" t="s">
        <v>82</v>
      </c>
      <c r="D589" s="163" t="s">
        <v>82</v>
      </c>
      <c r="E589" s="57"/>
      <c r="F589" s="138" t="str">
        <f t="shared" ref="F589:F596" si="26">IF($C$602=0,"",IF(C589="[for completion]","",IF(C589="","",C589/$C$602)))</f>
        <v/>
      </c>
      <c r="G589" s="138" t="str">
        <f t="shared" ref="G589:G596" si="27">IF($D$602=0,"",IF(D589="[for completion]","",IF(D589="","",D589/$D$602)))</f>
        <v/>
      </c>
    </row>
    <row r="590" spans="1:7" x14ac:dyDescent="0.25">
      <c r="A590" s="51" t="s">
        <v>2221</v>
      </c>
      <c r="B590" s="68" t="s">
        <v>1599</v>
      </c>
      <c r="C590" s="163" t="s">
        <v>82</v>
      </c>
      <c r="D590" s="163" t="s">
        <v>82</v>
      </c>
      <c r="E590" s="57"/>
      <c r="F590" s="138" t="str">
        <f t="shared" si="26"/>
        <v/>
      </c>
      <c r="G590" s="138" t="str">
        <f t="shared" si="27"/>
        <v/>
      </c>
    </row>
    <row r="591" spans="1:7" x14ac:dyDescent="0.25">
      <c r="A591" s="51" t="s">
        <v>2222</v>
      </c>
      <c r="B591" s="68" t="s">
        <v>2276</v>
      </c>
      <c r="C591" s="163" t="s">
        <v>82</v>
      </c>
      <c r="D591" s="163" t="s">
        <v>82</v>
      </c>
      <c r="E591" s="57"/>
      <c r="F591" s="138" t="str">
        <f t="shared" si="26"/>
        <v/>
      </c>
      <c r="G591" s="138" t="str">
        <f t="shared" si="27"/>
        <v/>
      </c>
    </row>
    <row r="592" spans="1:7" x14ac:dyDescent="0.25">
      <c r="A592" s="51" t="s">
        <v>2223</v>
      </c>
      <c r="B592" s="68" t="s">
        <v>1600</v>
      </c>
      <c r="C592" s="163" t="s">
        <v>82</v>
      </c>
      <c r="D592" s="163" t="s">
        <v>82</v>
      </c>
      <c r="E592" s="57"/>
      <c r="F592" s="138" t="str">
        <f t="shared" si="26"/>
        <v/>
      </c>
      <c r="G592" s="138" t="str">
        <f t="shared" si="27"/>
        <v/>
      </c>
    </row>
    <row r="593" spans="1:7" x14ac:dyDescent="0.25">
      <c r="A593" s="51" t="s">
        <v>2224</v>
      </c>
      <c r="B593" s="68" t="s">
        <v>1601</v>
      </c>
      <c r="C593" s="163" t="s">
        <v>82</v>
      </c>
      <c r="D593" s="163" t="s">
        <v>82</v>
      </c>
      <c r="E593" s="57"/>
      <c r="F593" s="138" t="str">
        <f t="shared" si="26"/>
        <v/>
      </c>
      <c r="G593" s="138" t="str">
        <f t="shared" si="27"/>
        <v/>
      </c>
    </row>
    <row r="594" spans="1:7" x14ac:dyDescent="0.25">
      <c r="A594" s="51" t="s">
        <v>2388</v>
      </c>
      <c r="B594" s="68" t="s">
        <v>1602</v>
      </c>
      <c r="C594" s="163" t="s">
        <v>82</v>
      </c>
      <c r="D594" s="163" t="s">
        <v>82</v>
      </c>
      <c r="E594" s="57"/>
      <c r="F594" s="138" t="str">
        <f t="shared" si="26"/>
        <v/>
      </c>
      <c r="G594" s="138" t="str">
        <f t="shared" si="27"/>
        <v/>
      </c>
    </row>
    <row r="595" spans="1:7" x14ac:dyDescent="0.25">
      <c r="A595" s="51" t="s">
        <v>2389</v>
      </c>
      <c r="B595" s="68" t="s">
        <v>1603</v>
      </c>
      <c r="C595" s="163" t="s">
        <v>82</v>
      </c>
      <c r="D595" s="163" t="s">
        <v>82</v>
      </c>
      <c r="E595" s="57"/>
      <c r="F595" s="138" t="str">
        <f t="shared" si="26"/>
        <v/>
      </c>
      <c r="G595" s="138" t="str">
        <f t="shared" si="27"/>
        <v/>
      </c>
    </row>
    <row r="596" spans="1:7" x14ac:dyDescent="0.25">
      <c r="A596" s="51" t="s">
        <v>2390</v>
      </c>
      <c r="B596" s="68" t="s">
        <v>1604</v>
      </c>
      <c r="C596" s="163" t="s">
        <v>82</v>
      </c>
      <c r="D596" s="163" t="s">
        <v>82</v>
      </c>
      <c r="E596" s="57"/>
      <c r="F596" s="138" t="str">
        <f t="shared" si="26"/>
        <v/>
      </c>
      <c r="G596" s="138" t="str">
        <f t="shared" si="27"/>
        <v/>
      </c>
    </row>
    <row r="597" spans="1:7" x14ac:dyDescent="0.25">
      <c r="A597" s="51" t="s">
        <v>2391</v>
      </c>
      <c r="B597" s="68" t="s">
        <v>2647</v>
      </c>
      <c r="C597" s="131" t="s">
        <v>82</v>
      </c>
      <c r="D597" s="51" t="s">
        <v>82</v>
      </c>
      <c r="E597" s="57"/>
      <c r="F597" s="138" t="str">
        <f>IF($C$602=0,"",IF(C597="[for completion]","",IF(C597="","",C597/$C$602)))</f>
        <v/>
      </c>
      <c r="G597" s="138" t="str">
        <f>IF($D$602=0,"",IF(D597="[for completion]","",IF(D597="","",D597/$D$602)))</f>
        <v/>
      </c>
    </row>
    <row r="598" spans="1:7" x14ac:dyDescent="0.25">
      <c r="A598" s="51" t="s">
        <v>2392</v>
      </c>
      <c r="B598" s="51" t="s">
        <v>2650</v>
      </c>
      <c r="C598" s="131" t="s">
        <v>82</v>
      </c>
      <c r="D598" s="51" t="s">
        <v>82</v>
      </c>
      <c r="F598" s="138" t="str">
        <f>IF($C$602=0,"",IF(C598="[for completion]","",IF(C598="","",C598/$C$602)))</f>
        <v/>
      </c>
      <c r="G598" s="138" t="str">
        <f>IF($D$602=0,"",IF(D598="[for completion]","",IF(D598="","",D598/$D$602)))</f>
        <v/>
      </c>
    </row>
    <row r="599" spans="1:7" x14ac:dyDescent="0.25">
      <c r="A599" s="51" t="s">
        <v>2393</v>
      </c>
      <c r="B599" s="51" t="s">
        <v>2648</v>
      </c>
      <c r="C599" s="131" t="s">
        <v>82</v>
      </c>
      <c r="D599" s="51" t="s">
        <v>82</v>
      </c>
      <c r="F599" s="138" t="str">
        <f>IF($C$602=0,"",IF(C599="[for completion]","",IF(C599="","",C599/$C$602)))</f>
        <v/>
      </c>
      <c r="G599" s="138" t="str">
        <f>IF($D$602=0,"",IF(D599="[for completion]","",IF(D599="","",D599/$D$602)))</f>
        <v/>
      </c>
    </row>
    <row r="600" spans="1:7" x14ac:dyDescent="0.25">
      <c r="A600" s="51" t="s">
        <v>2685</v>
      </c>
      <c r="B600" s="68" t="s">
        <v>2649</v>
      </c>
      <c r="C600" s="131" t="s">
        <v>82</v>
      </c>
      <c r="D600" s="51" t="s">
        <v>82</v>
      </c>
      <c r="E600" s="57"/>
      <c r="F600" s="138" t="str">
        <f>IF($C$602=0,"",IF(C600="[for completion]","",IF(C600="","",C600/$C$602)))</f>
        <v/>
      </c>
      <c r="G600" s="138" t="str">
        <f>IF($D$602=0,"",IF(D600="[for completion]","",IF(D600="","",D600/$D$602)))</f>
        <v/>
      </c>
    </row>
    <row r="601" spans="1:7" x14ac:dyDescent="0.25">
      <c r="A601" s="51" t="s">
        <v>2686</v>
      </c>
      <c r="B601" s="68" t="s">
        <v>1998</v>
      </c>
      <c r="C601" s="163" t="s">
        <v>82</v>
      </c>
      <c r="D601" s="163" t="s">
        <v>82</v>
      </c>
      <c r="E601" s="57"/>
      <c r="F601" s="138" t="str">
        <f>IF($C$602=0,"",IF(C601="[for completion]","",IF(C601="","",C601/$C$602)))</f>
        <v/>
      </c>
      <c r="G601" s="138" t="str">
        <f>IF($D$602=0,"",IF(D601="[for completion]","",IF(D601="","",D601/$D$602)))</f>
        <v/>
      </c>
    </row>
    <row r="602" spans="1:7" x14ac:dyDescent="0.25">
      <c r="A602" s="51" t="s">
        <v>2687</v>
      </c>
      <c r="B602" s="68" t="s">
        <v>141</v>
      </c>
      <c r="C602" s="131">
        <f>SUM(C589:C601)</f>
        <v>0</v>
      </c>
      <c r="D602" s="132">
        <f>SUM(D589:D601)</f>
        <v>0</v>
      </c>
      <c r="E602" s="57"/>
      <c r="F602" s="126">
        <f>SUM(F589:F601)</f>
        <v>0</v>
      </c>
      <c r="G602" s="126">
        <f>SUM(G589:G601)</f>
        <v>0</v>
      </c>
    </row>
    <row r="603" spans="1:7" x14ac:dyDescent="0.25">
      <c r="A603" s="51" t="s">
        <v>2688</v>
      </c>
    </row>
    <row r="604" spans="1:7" x14ac:dyDescent="0.25">
      <c r="A604" s="51" t="s">
        <v>2689</v>
      </c>
    </row>
    <row r="605" spans="1:7" x14ac:dyDescent="0.25">
      <c r="A605" s="51" t="s">
        <v>2690</v>
      </c>
    </row>
    <row r="606" spans="1:7" x14ac:dyDescent="0.25">
      <c r="A606" s="51" t="s">
        <v>2691</v>
      </c>
      <c r="B606" s="68"/>
      <c r="C606" s="131"/>
      <c r="D606" s="132"/>
      <c r="E606" s="57"/>
      <c r="F606" s="126"/>
      <c r="G606" s="126"/>
    </row>
    <row r="607" spans="1:7" x14ac:dyDescent="0.25">
      <c r="A607" s="51" t="s">
        <v>2692</v>
      </c>
      <c r="B607" s="68"/>
      <c r="C607" s="131"/>
      <c r="D607" s="132"/>
      <c r="E607" s="57"/>
      <c r="F607" s="126"/>
      <c r="G607" s="126"/>
    </row>
    <row r="608" spans="1:7" x14ac:dyDescent="0.25">
      <c r="A608" s="51" t="s">
        <v>2693</v>
      </c>
      <c r="B608" s="68"/>
      <c r="C608" s="131"/>
      <c r="D608" s="132"/>
      <c r="E608" s="57"/>
      <c r="F608" s="126"/>
      <c r="G608" s="126"/>
    </row>
    <row r="609" spans="1:7" x14ac:dyDescent="0.25">
      <c r="A609" s="51" t="s">
        <v>2694</v>
      </c>
      <c r="B609" s="68"/>
      <c r="C609" s="131"/>
      <c r="D609" s="132"/>
      <c r="E609" s="57"/>
      <c r="F609" s="126"/>
      <c r="G609" s="126"/>
    </row>
    <row r="610" spans="1:7" x14ac:dyDescent="0.25">
      <c r="A610" s="51" t="s">
        <v>2695</v>
      </c>
      <c r="B610" s="68"/>
      <c r="C610" s="131"/>
      <c r="D610" s="132"/>
      <c r="E610" s="57"/>
      <c r="F610" s="126"/>
      <c r="G610" s="126"/>
    </row>
    <row r="611" spans="1:7" x14ac:dyDescent="0.25">
      <c r="A611" s="51" t="s">
        <v>2696</v>
      </c>
    </row>
    <row r="612" spans="1:7" x14ac:dyDescent="0.25">
      <c r="A612" s="51" t="s">
        <v>2697</v>
      </c>
    </row>
    <row r="613" spans="1:7" x14ac:dyDescent="0.25">
      <c r="A613" s="70"/>
      <c r="B613" s="70" t="s">
        <v>2399</v>
      </c>
      <c r="C613" s="70" t="s">
        <v>110</v>
      </c>
      <c r="D613" s="70" t="s">
        <v>1607</v>
      </c>
      <c r="E613" s="70"/>
      <c r="F613" s="70" t="s">
        <v>468</v>
      </c>
      <c r="G613" s="70" t="s">
        <v>1915</v>
      </c>
    </row>
    <row r="614" spans="1:7" x14ac:dyDescent="0.25">
      <c r="A614" s="51" t="s">
        <v>2394</v>
      </c>
      <c r="B614" s="68" t="s">
        <v>2226</v>
      </c>
      <c r="C614" s="163" t="s">
        <v>82</v>
      </c>
      <c r="D614" s="163" t="s">
        <v>82</v>
      </c>
      <c r="E614" s="57"/>
      <c r="F614" s="138" t="str">
        <f>IF($C$618=0,"",IF(C614="[for completion]","",IF(C614="","",C614/$C$618)))</f>
        <v/>
      </c>
      <c r="G614" s="138" t="str">
        <f>IF($D$618=0,"",IF(D614="[for completion]","",IF(D614="","",D614/$D$618)))</f>
        <v/>
      </c>
    </row>
    <row r="615" spans="1:7" x14ac:dyDescent="0.25">
      <c r="A615" s="51" t="s">
        <v>2395</v>
      </c>
      <c r="B615" s="152" t="s">
        <v>2225</v>
      </c>
      <c r="C615" s="163" t="s">
        <v>82</v>
      </c>
      <c r="D615" s="163" t="s">
        <v>82</v>
      </c>
      <c r="E615" s="57"/>
      <c r="F615" s="57"/>
      <c r="G615" s="138" t="str">
        <f>IF($D$618=0,"",IF(D615="[for completion]","",IF(D615="","",D615/$D$618)))</f>
        <v/>
      </c>
    </row>
    <row r="616" spans="1:7" x14ac:dyDescent="0.25">
      <c r="A616" s="51" t="s">
        <v>2396</v>
      </c>
      <c r="B616" s="68" t="s">
        <v>1606</v>
      </c>
      <c r="C616" s="163" t="s">
        <v>82</v>
      </c>
      <c r="D616" s="163" t="s">
        <v>82</v>
      </c>
      <c r="E616" s="57"/>
      <c r="F616" s="57"/>
      <c r="G616" s="138" t="str">
        <f>IF($D$618=0,"",IF(D616="[for completion]","",IF(D616="","",D616/$D$618)))</f>
        <v/>
      </c>
    </row>
    <row r="617" spans="1:7" x14ac:dyDescent="0.25">
      <c r="A617" s="51" t="s">
        <v>2397</v>
      </c>
      <c r="B617" s="51" t="s">
        <v>1998</v>
      </c>
      <c r="C617" s="163" t="s">
        <v>82</v>
      </c>
      <c r="D617" s="163" t="s">
        <v>82</v>
      </c>
      <c r="E617" s="57"/>
      <c r="F617" s="57"/>
      <c r="G617" s="138" t="str">
        <f>IF($D$618=0,"",IF(D617="[for completion]","",IF(D617="","",D617/$D$618)))</f>
        <v/>
      </c>
    </row>
    <row r="618" spans="1:7" x14ac:dyDescent="0.25">
      <c r="A618" s="51" t="s">
        <v>2398</v>
      </c>
      <c r="B618" s="68" t="s">
        <v>141</v>
      </c>
      <c r="C618" s="131">
        <f>SUM(C614:C617)</f>
        <v>0</v>
      </c>
      <c r="D618" s="132">
        <f>SUM(D614:D617)</f>
        <v>0</v>
      </c>
      <c r="E618" s="57"/>
      <c r="F618" s="126">
        <f>SUM(F614:F617)</f>
        <v>0</v>
      </c>
      <c r="G618" s="126">
        <f>SUM(G614:G617)</f>
        <v>0</v>
      </c>
    </row>
    <row r="619" spans="1:7" x14ac:dyDescent="0.25">
      <c r="A619" s="51"/>
    </row>
    <row r="620" spans="1:7" x14ac:dyDescent="0.25">
      <c r="A620" s="70"/>
      <c r="B620" s="70" t="s">
        <v>3005</v>
      </c>
      <c r="C620" s="70" t="s">
        <v>2637</v>
      </c>
      <c r="D620" s="70" t="s">
        <v>2640</v>
      </c>
      <c r="E620" s="70"/>
      <c r="F620" s="70" t="s">
        <v>2639</v>
      </c>
      <c r="G620" s="70"/>
    </row>
    <row r="621" spans="1:7" x14ac:dyDescent="0.25">
      <c r="A621" s="51" t="s">
        <v>2401</v>
      </c>
      <c r="B621" s="68" t="s">
        <v>757</v>
      </c>
      <c r="C621" s="166" t="s">
        <v>82</v>
      </c>
      <c r="D621" s="166" t="s">
        <v>82</v>
      </c>
      <c r="E621" s="203"/>
      <c r="F621" s="166" t="s">
        <v>82</v>
      </c>
      <c r="G621" s="138" t="str">
        <f t="shared" ref="G621:G636" si="28">IF($D$639=0,"",IF(D621="[for completion]","",IF(D621="","",D621/$D$639)))</f>
        <v/>
      </c>
    </row>
    <row r="622" spans="1:7" x14ac:dyDescent="0.25">
      <c r="A622" s="51" t="s">
        <v>2402</v>
      </c>
      <c r="B622" s="68" t="s">
        <v>758</v>
      </c>
      <c r="C622" s="166" t="s">
        <v>82</v>
      </c>
      <c r="D622" s="166" t="s">
        <v>82</v>
      </c>
      <c r="E622" s="203"/>
      <c r="F622" s="166" t="s">
        <v>82</v>
      </c>
      <c r="G622" s="138" t="str">
        <f t="shared" si="28"/>
        <v/>
      </c>
    </row>
    <row r="623" spans="1:7" x14ac:dyDescent="0.25">
      <c r="A623" s="51" t="s">
        <v>2403</v>
      </c>
      <c r="B623" s="68" t="s">
        <v>759</v>
      </c>
      <c r="C623" s="166" t="s">
        <v>82</v>
      </c>
      <c r="D623" s="166" t="s">
        <v>82</v>
      </c>
      <c r="E623" s="203"/>
      <c r="F623" s="166" t="s">
        <v>82</v>
      </c>
      <c r="G623" s="138" t="str">
        <f t="shared" si="28"/>
        <v/>
      </c>
    </row>
    <row r="624" spans="1:7" x14ac:dyDescent="0.25">
      <c r="A624" s="51" t="s">
        <v>2404</v>
      </c>
      <c r="B624" s="68" t="s">
        <v>760</v>
      </c>
      <c r="C624" s="166" t="s">
        <v>82</v>
      </c>
      <c r="D624" s="166" t="s">
        <v>82</v>
      </c>
      <c r="E624" s="203"/>
      <c r="F624" s="166" t="s">
        <v>82</v>
      </c>
      <c r="G624" s="138" t="str">
        <f t="shared" si="28"/>
        <v/>
      </c>
    </row>
    <row r="625" spans="1:7" x14ac:dyDescent="0.25">
      <c r="A625" s="51" t="s">
        <v>2405</v>
      </c>
      <c r="B625" s="68" t="s">
        <v>761</v>
      </c>
      <c r="C625" s="166" t="s">
        <v>82</v>
      </c>
      <c r="D625" s="166" t="s">
        <v>82</v>
      </c>
      <c r="E625" s="203"/>
      <c r="F625" s="166" t="s">
        <v>82</v>
      </c>
      <c r="G625" s="138" t="str">
        <f t="shared" si="28"/>
        <v/>
      </c>
    </row>
    <row r="626" spans="1:7" x14ac:dyDescent="0.25">
      <c r="A626" s="51" t="s">
        <v>2406</v>
      </c>
      <c r="B626" s="68" t="s">
        <v>762</v>
      </c>
      <c r="C626" s="166" t="s">
        <v>82</v>
      </c>
      <c r="D626" s="166" t="s">
        <v>82</v>
      </c>
      <c r="E626" s="203"/>
      <c r="F626" s="166" t="s">
        <v>82</v>
      </c>
      <c r="G626" s="138" t="str">
        <f t="shared" si="28"/>
        <v/>
      </c>
    </row>
    <row r="627" spans="1:7" x14ac:dyDescent="0.25">
      <c r="A627" s="51" t="s">
        <v>2407</v>
      </c>
      <c r="B627" s="68" t="s">
        <v>763</v>
      </c>
      <c r="C627" s="166" t="s">
        <v>82</v>
      </c>
      <c r="D627" s="166" t="s">
        <v>82</v>
      </c>
      <c r="E627" s="203"/>
      <c r="F627" s="166" t="s">
        <v>82</v>
      </c>
      <c r="G627" s="138" t="str">
        <f t="shared" si="28"/>
        <v/>
      </c>
    </row>
    <row r="628" spans="1:7" x14ac:dyDescent="0.25">
      <c r="A628" s="51" t="s">
        <v>2408</v>
      </c>
      <c r="B628" s="68" t="s">
        <v>2173</v>
      </c>
      <c r="C628" s="166" t="s">
        <v>82</v>
      </c>
      <c r="D628" s="166" t="s">
        <v>82</v>
      </c>
      <c r="E628" s="203"/>
      <c r="F628" s="166" t="s">
        <v>82</v>
      </c>
      <c r="G628" s="138" t="str">
        <f t="shared" si="28"/>
        <v/>
      </c>
    </row>
    <row r="629" spans="1:7" x14ac:dyDescent="0.25">
      <c r="A629" s="51" t="s">
        <v>2409</v>
      </c>
      <c r="B629" s="68" t="s">
        <v>2174</v>
      </c>
      <c r="C629" s="166" t="s">
        <v>82</v>
      </c>
      <c r="D629" s="166" t="s">
        <v>82</v>
      </c>
      <c r="E629" s="203"/>
      <c r="F629" s="166" t="s">
        <v>82</v>
      </c>
      <c r="G629" s="138" t="str">
        <f t="shared" si="28"/>
        <v/>
      </c>
    </row>
    <row r="630" spans="1:7" x14ac:dyDescent="0.25">
      <c r="A630" s="51" t="s">
        <v>2410</v>
      </c>
      <c r="B630" s="68" t="s">
        <v>2175</v>
      </c>
      <c r="C630" s="166" t="s">
        <v>82</v>
      </c>
      <c r="D630" s="166" t="s">
        <v>82</v>
      </c>
      <c r="E630" s="203"/>
      <c r="F630" s="166" t="s">
        <v>82</v>
      </c>
      <c r="G630" s="138" t="str">
        <f t="shared" si="28"/>
        <v/>
      </c>
    </row>
    <row r="631" spans="1:7" x14ac:dyDescent="0.25">
      <c r="A631" s="51" t="s">
        <v>2411</v>
      </c>
      <c r="B631" s="68" t="s">
        <v>764</v>
      </c>
      <c r="C631" s="166" t="s">
        <v>82</v>
      </c>
      <c r="D631" s="166" t="s">
        <v>82</v>
      </c>
      <c r="E631" s="203"/>
      <c r="F631" s="166" t="s">
        <v>82</v>
      </c>
      <c r="G631" s="138" t="str">
        <f t="shared" si="28"/>
        <v/>
      </c>
    </row>
    <row r="632" spans="1:7" x14ac:dyDescent="0.25">
      <c r="A632" s="51" t="s">
        <v>2412</v>
      </c>
      <c r="B632" s="68" t="s">
        <v>2960</v>
      </c>
      <c r="C632" s="166" t="s">
        <v>82</v>
      </c>
      <c r="D632" s="166" t="s">
        <v>82</v>
      </c>
      <c r="E632" s="203"/>
      <c r="F632" s="166" t="s">
        <v>82</v>
      </c>
      <c r="G632" s="138" t="str">
        <f t="shared" si="28"/>
        <v/>
      </c>
    </row>
    <row r="633" spans="1:7" x14ac:dyDescent="0.25">
      <c r="A633" s="51" t="s">
        <v>2413</v>
      </c>
      <c r="B633" s="68" t="s">
        <v>139</v>
      </c>
      <c r="C633" s="166" t="s">
        <v>82</v>
      </c>
      <c r="D633" s="166" t="s">
        <v>82</v>
      </c>
      <c r="E633" s="203"/>
      <c r="F633" s="166" t="s">
        <v>82</v>
      </c>
      <c r="G633" s="138" t="str">
        <f t="shared" si="28"/>
        <v/>
      </c>
    </row>
    <row r="634" spans="1:7" x14ac:dyDescent="0.25">
      <c r="A634" s="51" t="s">
        <v>2414</v>
      </c>
      <c r="B634" s="68" t="s">
        <v>1998</v>
      </c>
      <c r="C634" s="166" t="s">
        <v>82</v>
      </c>
      <c r="D634" s="166" t="s">
        <v>82</v>
      </c>
      <c r="E634" s="203"/>
      <c r="F634" s="166" t="s">
        <v>82</v>
      </c>
      <c r="G634" s="138" t="str">
        <f t="shared" si="28"/>
        <v/>
      </c>
    </row>
    <row r="635" spans="1:7" x14ac:dyDescent="0.25">
      <c r="A635" s="51" t="s">
        <v>2415</v>
      </c>
      <c r="B635" s="68" t="s">
        <v>141</v>
      </c>
      <c r="C635" s="131">
        <f>SUM(C621:C634)</f>
        <v>0</v>
      </c>
      <c r="D635" s="131">
        <f>SUM(D621:D634)</f>
        <v>0</v>
      </c>
      <c r="E635" s="49"/>
      <c r="F635" s="131"/>
      <c r="G635" s="138" t="str">
        <f t="shared" si="28"/>
        <v/>
      </c>
    </row>
    <row r="636" spans="1:7" x14ac:dyDescent="0.25">
      <c r="A636" s="51" t="s">
        <v>2416</v>
      </c>
      <c r="B636" s="51" t="s">
        <v>2636</v>
      </c>
      <c r="F636" s="166" t="s">
        <v>82</v>
      </c>
      <c r="G636" s="138" t="str">
        <f t="shared" si="28"/>
        <v/>
      </c>
    </row>
    <row r="637" spans="1:7" x14ac:dyDescent="0.25">
      <c r="A637" s="51" t="s">
        <v>2417</v>
      </c>
      <c r="B637" s="178"/>
      <c r="C637" s="51"/>
      <c r="D637" s="51"/>
      <c r="E637" s="49"/>
      <c r="F637" s="138"/>
      <c r="G637" s="138"/>
    </row>
    <row r="638" spans="1:7" x14ac:dyDescent="0.25">
      <c r="A638" s="51" t="s">
        <v>2418</v>
      </c>
      <c r="B638" s="68"/>
      <c r="C638" s="51"/>
      <c r="D638" s="51"/>
      <c r="E638" s="49"/>
      <c r="F638" s="138"/>
      <c r="G638" s="138"/>
    </row>
    <row r="639" spans="1:7" x14ac:dyDescent="0.25">
      <c r="A639" s="51" t="s">
        <v>2419</v>
      </c>
      <c r="B639" s="68"/>
      <c r="C639" s="51"/>
      <c r="D639" s="51"/>
      <c r="E639" s="49"/>
      <c r="F639" s="187"/>
      <c r="G639" s="187"/>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F35" sqref="F35"/>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2732</v>
      </c>
      <c r="B1" s="48"/>
      <c r="C1" s="49"/>
      <c r="D1" s="49"/>
      <c r="E1" s="49"/>
      <c r="F1" s="214" t="s">
        <v>2955</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207" t="s">
        <v>2733</v>
      </c>
      <c r="C5" s="55"/>
      <c r="E5" s="57"/>
      <c r="F5" s="57"/>
      <c r="H5"/>
      <c r="L5" s="49"/>
      <c r="M5" s="49"/>
    </row>
    <row r="6" spans="1:14" ht="18.75" x14ac:dyDescent="0.25">
      <c r="B6" s="208" t="s">
        <v>2734</v>
      </c>
      <c r="C6" s="55"/>
      <c r="E6" s="57"/>
      <c r="F6" s="57"/>
      <c r="H6"/>
      <c r="L6" s="49"/>
      <c r="M6" s="49"/>
    </row>
    <row r="7" spans="1:14" ht="15.75" thickBot="1" x14ac:dyDescent="0.3">
      <c r="B7" s="209" t="s">
        <v>2951</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622" t="s">
        <v>2735</v>
      </c>
      <c r="C9" s="622"/>
      <c r="D9" s="62"/>
      <c r="E9" s="62"/>
      <c r="F9" s="62"/>
      <c r="G9" s="62"/>
      <c r="H9"/>
      <c r="I9" s="51"/>
      <c r="J9" s="51"/>
      <c r="K9" s="51"/>
      <c r="L9" s="49"/>
      <c r="M9" s="49"/>
      <c r="N9" s="49"/>
    </row>
    <row r="10" spans="1:14" s="95" customFormat="1" ht="18.75" customHeight="1" x14ac:dyDescent="0.25">
      <c r="A10" s="70"/>
      <c r="B10" s="70" t="s">
        <v>1612</v>
      </c>
      <c r="C10" s="70" t="s">
        <v>110</v>
      </c>
      <c r="D10" s="70" t="s">
        <v>1613</v>
      </c>
      <c r="E10" s="70"/>
      <c r="F10" s="70" t="s">
        <v>2739</v>
      </c>
      <c r="G10" s="70" t="s">
        <v>2740</v>
      </c>
      <c r="H10"/>
      <c r="I10" s="51"/>
      <c r="J10" s="51"/>
      <c r="K10" s="51"/>
      <c r="L10" s="49"/>
      <c r="M10" s="49"/>
      <c r="N10" s="49"/>
    </row>
    <row r="11" spans="1:14" s="95" customFormat="1" x14ac:dyDescent="0.25">
      <c r="A11" s="51" t="s">
        <v>2741</v>
      </c>
      <c r="B11" s="1" t="s">
        <v>2736</v>
      </c>
      <c r="C11" s="176" t="s">
        <v>82</v>
      </c>
      <c r="D11" s="177" t="s">
        <v>82</v>
      </c>
      <c r="E11"/>
      <c r="F11" s="138" t="str">
        <f>IF(OR('B2. HTT Public Sector Assets'!$C$37=0,C11="[For completion]"),"",C11/'B2. HTT Public Sector Assets'!$C$37)</f>
        <v/>
      </c>
      <c r="G11" s="138" t="str">
        <f>IF(OR('B2. HTT Public Sector Assets'!$C$10=0,D11="[For completion]"),"",D11/'B2. HTT Public Sector Assets'!$C$10)</f>
        <v/>
      </c>
      <c r="H11"/>
      <c r="I11" s="51"/>
      <c r="J11" s="51"/>
      <c r="K11" s="51"/>
      <c r="L11" s="49"/>
      <c r="M11" s="49"/>
      <c r="N11" s="49"/>
    </row>
    <row r="12" spans="1:14" s="95" customFormat="1" x14ac:dyDescent="0.25">
      <c r="A12" s="51" t="s">
        <v>2742</v>
      </c>
      <c r="B12" s="80" t="s">
        <v>2909</v>
      </c>
      <c r="C12" s="176" t="s">
        <v>82</v>
      </c>
      <c r="D12" s="177" t="s">
        <v>82</v>
      </c>
      <c r="E12"/>
      <c r="F12" s="138"/>
      <c r="G12" s="138"/>
      <c r="H12"/>
      <c r="I12" s="51"/>
      <c r="J12" s="51"/>
      <c r="K12" s="51"/>
      <c r="L12" s="49"/>
      <c r="M12" s="49"/>
      <c r="N12" s="49"/>
    </row>
    <row r="13" spans="1:14" s="95" customFormat="1" x14ac:dyDescent="0.25">
      <c r="A13" s="51" t="s">
        <v>2743</v>
      </c>
      <c r="B13" s="80" t="s">
        <v>2910</v>
      </c>
      <c r="C13" s="176" t="s">
        <v>82</v>
      </c>
      <c r="D13" s="177" t="s">
        <v>82</v>
      </c>
      <c r="E13"/>
      <c r="F13" s="138"/>
      <c r="G13" s="138"/>
      <c r="H13"/>
      <c r="I13" s="51"/>
      <c r="J13" s="51"/>
      <c r="K13" s="51"/>
      <c r="L13" s="49"/>
      <c r="M13" s="49"/>
      <c r="N13" s="49"/>
    </row>
    <row r="14" spans="1:14" s="95" customFormat="1" x14ac:dyDescent="0.25">
      <c r="A14" s="51" t="s">
        <v>2744</v>
      </c>
      <c r="B14" s="80" t="s">
        <v>2911</v>
      </c>
      <c r="C14" s="176" t="s">
        <v>82</v>
      </c>
      <c r="D14" s="177" t="s">
        <v>82</v>
      </c>
      <c r="E14"/>
      <c r="F14" s="138"/>
      <c r="G14" s="138"/>
      <c r="H14"/>
      <c r="I14" s="51"/>
      <c r="J14" s="51"/>
      <c r="K14" s="51"/>
      <c r="L14" s="49"/>
      <c r="M14" s="49"/>
      <c r="N14" s="49"/>
    </row>
    <row r="15" spans="1:14" s="95" customFormat="1" x14ac:dyDescent="0.25">
      <c r="A15" s="51"/>
      <c r="B15" s="80" t="s">
        <v>2918</v>
      </c>
      <c r="C15" s="176" t="s">
        <v>82</v>
      </c>
      <c r="D15" s="177" t="s">
        <v>82</v>
      </c>
      <c r="E15"/>
      <c r="F15" s="138"/>
      <c r="G15" s="138"/>
      <c r="H15"/>
      <c r="I15" s="51"/>
      <c r="J15" s="51"/>
      <c r="K15" s="51"/>
      <c r="L15" s="49"/>
      <c r="M15" s="49"/>
      <c r="N15" s="49"/>
    </row>
    <row r="16" spans="1:14" s="95" customFormat="1" x14ac:dyDescent="0.25">
      <c r="A16" s="51" t="s">
        <v>2912</v>
      </c>
      <c r="B16" s="68" t="s">
        <v>2737</v>
      </c>
      <c r="C16" s="176" t="s">
        <v>82</v>
      </c>
      <c r="D16" s="177" t="s">
        <v>82</v>
      </c>
      <c r="E16"/>
      <c r="F16" s="138" t="str">
        <f>IF(OR('B2. HTT Public Sector Assets'!$C$37=0,C16="[For completion]"),"",C16/'B2. HTT Public Sector Assets'!$C$37)</f>
        <v/>
      </c>
      <c r="G16" s="138" t="str">
        <f>IF(OR('B2. HTT Public Sector Assets'!$C$10=0,D16="[For completion]"),"",D16/'B2. HTT Public Sector Assets'!$C$10)</f>
        <v/>
      </c>
      <c r="H16"/>
      <c r="I16" s="51"/>
      <c r="J16" s="51"/>
      <c r="K16" s="51"/>
      <c r="L16" s="49"/>
      <c r="M16" s="49"/>
      <c r="N16" s="49"/>
    </row>
    <row r="17" spans="1:14" s="95" customFormat="1" x14ac:dyDescent="0.25">
      <c r="A17" s="51" t="s">
        <v>2913</v>
      </c>
      <c r="B17" s="80" t="s">
        <v>2909</v>
      </c>
      <c r="C17" s="176" t="s">
        <v>82</v>
      </c>
      <c r="D17" s="177" t="s">
        <v>82</v>
      </c>
      <c r="E17"/>
      <c r="F17" s="138"/>
      <c r="G17" s="138"/>
      <c r="H17"/>
      <c r="I17" s="51"/>
      <c r="J17" s="51"/>
      <c r="K17" s="51"/>
      <c r="L17" s="49"/>
      <c r="M17" s="49"/>
      <c r="N17" s="49"/>
    </row>
    <row r="18" spans="1:14" s="95" customFormat="1" x14ac:dyDescent="0.25">
      <c r="A18" s="51" t="s">
        <v>2914</v>
      </c>
      <c r="B18" s="80" t="s">
        <v>2910</v>
      </c>
      <c r="C18" s="176" t="s">
        <v>82</v>
      </c>
      <c r="D18" s="177" t="s">
        <v>82</v>
      </c>
      <c r="E18"/>
      <c r="F18" s="138"/>
      <c r="G18" s="138"/>
      <c r="H18"/>
      <c r="I18" s="51"/>
      <c r="J18" s="51"/>
      <c r="K18" s="51"/>
      <c r="L18" s="49"/>
      <c r="M18" s="49"/>
      <c r="N18" s="49"/>
    </row>
    <row r="19" spans="1:14" s="95" customFormat="1" x14ac:dyDescent="0.25">
      <c r="A19" s="51" t="s">
        <v>2915</v>
      </c>
      <c r="B19" s="80" t="s">
        <v>2911</v>
      </c>
      <c r="C19" s="176" t="s">
        <v>82</v>
      </c>
      <c r="D19" s="177" t="s">
        <v>82</v>
      </c>
      <c r="E19"/>
      <c r="F19" s="138"/>
      <c r="G19" s="138"/>
      <c r="H19"/>
      <c r="I19" s="51"/>
      <c r="J19" s="51"/>
      <c r="K19" s="51"/>
      <c r="L19" s="49"/>
      <c r="M19" s="49"/>
      <c r="N19" s="49"/>
    </row>
    <row r="20" spans="1:14" s="95" customFormat="1" x14ac:dyDescent="0.25">
      <c r="A20" s="51"/>
      <c r="B20" s="80" t="s">
        <v>2918</v>
      </c>
      <c r="C20" s="176" t="s">
        <v>82</v>
      </c>
      <c r="D20" s="177" t="s">
        <v>82</v>
      </c>
      <c r="E20"/>
      <c r="F20" s="138"/>
      <c r="G20" s="138"/>
      <c r="H20"/>
      <c r="I20" s="51"/>
      <c r="J20" s="51"/>
      <c r="K20" s="51"/>
      <c r="L20" s="49"/>
      <c r="M20" s="49"/>
      <c r="N20" s="49"/>
    </row>
    <row r="21" spans="1:14" s="95" customFormat="1" x14ac:dyDescent="0.25">
      <c r="A21" s="51" t="s">
        <v>2916</v>
      </c>
      <c r="B21" s="68" t="s">
        <v>1622</v>
      </c>
      <c r="C21" s="176" t="s">
        <v>82</v>
      </c>
      <c r="D21" s="177" t="s">
        <v>82</v>
      </c>
      <c r="E21"/>
      <c r="F21" s="138" t="str">
        <f>IF(OR('B2. HTT Public Sector Assets'!$C$37=0,C21="[For completion]"),"",C21/'B2. HTT Public Sector Assets'!$C$37)</f>
        <v/>
      </c>
      <c r="G21" s="138" t="str">
        <f>IF(OR('B2. HTT Public Sector Assets'!$C$10=0,D21="[For completion]"),"",D21/'B2. HTT Public Sector Assets'!$C$10)</f>
        <v/>
      </c>
      <c r="H21"/>
      <c r="I21" s="51"/>
      <c r="J21" s="51"/>
      <c r="K21" s="51"/>
      <c r="L21" s="49"/>
      <c r="M21" s="49"/>
      <c r="N21" s="49"/>
    </row>
    <row r="22" spans="1:14" s="95" customFormat="1" x14ac:dyDescent="0.25">
      <c r="A22" s="51" t="s">
        <v>2917</v>
      </c>
      <c r="B22" s="68" t="s">
        <v>2738</v>
      </c>
      <c r="C22" s="133">
        <f>SUM(C11,C16,C21)</f>
        <v>0</v>
      </c>
      <c r="D22" s="76">
        <f>SUM(D11,D16,D21)</f>
        <v>0</v>
      </c>
      <c r="E22"/>
      <c r="F22" s="138">
        <f>SUM(F11:F21)</f>
        <v>0</v>
      </c>
      <c r="G22" s="138">
        <f>SUM(G11:G21)</f>
        <v>0</v>
      </c>
      <c r="H22"/>
      <c r="I22" s="51"/>
      <c r="J22" s="51"/>
      <c r="K22" s="51"/>
      <c r="L22" s="49"/>
      <c r="M22" s="49"/>
      <c r="N22" s="49"/>
    </row>
    <row r="23" spans="1:14" s="95" customFormat="1" x14ac:dyDescent="0.25">
      <c r="A23" s="68" t="s">
        <v>2745</v>
      </c>
      <c r="B23" s="180" t="s">
        <v>143</v>
      </c>
      <c r="C23" s="133"/>
      <c r="D23" s="76"/>
      <c r="E23"/>
      <c r="F23" s="138"/>
      <c r="G23" s="138"/>
      <c r="H23"/>
      <c r="I23" s="51"/>
      <c r="J23" s="51"/>
      <c r="K23" s="51"/>
      <c r="L23" s="49"/>
      <c r="M23" s="49"/>
      <c r="N23" s="49"/>
    </row>
    <row r="24" spans="1:14" s="95" customFormat="1" x14ac:dyDescent="0.25">
      <c r="A24" s="68" t="s">
        <v>2746</v>
      </c>
      <c r="B24" s="180" t="s">
        <v>143</v>
      </c>
      <c r="C24" s="133"/>
      <c r="D24" s="76"/>
      <c r="E24"/>
      <c r="F24" s="138"/>
      <c r="G24" s="138"/>
      <c r="H24"/>
      <c r="I24" s="51"/>
      <c r="J24" s="51"/>
      <c r="K24" s="51"/>
      <c r="L24" s="49"/>
      <c r="M24" s="49"/>
      <c r="N24" s="49"/>
    </row>
    <row r="25" spans="1:14" s="95" customFormat="1" x14ac:dyDescent="0.25">
      <c r="A25" s="68" t="s">
        <v>2747</v>
      </c>
      <c r="B25" s="180" t="s">
        <v>143</v>
      </c>
      <c r="C25" s="133"/>
      <c r="D25" s="76"/>
      <c r="E25"/>
      <c r="F25" s="138"/>
      <c r="G25" s="138"/>
      <c r="H25"/>
      <c r="I25" s="51"/>
      <c r="J25" s="51"/>
      <c r="K25" s="51"/>
      <c r="L25" s="49"/>
      <c r="M25" s="49"/>
      <c r="N25" s="49"/>
    </row>
    <row r="26" spans="1:14" s="95" customFormat="1" x14ac:dyDescent="0.25">
      <c r="A26" s="68" t="s">
        <v>2748</v>
      </c>
      <c r="B26" s="180" t="s">
        <v>143</v>
      </c>
      <c r="C26" s="133"/>
      <c r="D26" s="76"/>
      <c r="E26"/>
      <c r="F26" s="138"/>
      <c r="G26" s="138"/>
      <c r="H26"/>
      <c r="I26" s="51"/>
      <c r="J26" s="51"/>
      <c r="K26" s="51"/>
      <c r="L26" s="49"/>
      <c r="M26" s="49"/>
      <c r="N26" s="49"/>
    </row>
    <row r="27" spans="1:14" s="95" customFormat="1" x14ac:dyDescent="0.25">
      <c r="A27" s="68" t="s">
        <v>2749</v>
      </c>
      <c r="B27" s="180" t="s">
        <v>143</v>
      </c>
      <c r="C27" s="133"/>
      <c r="D27" s="76"/>
      <c r="E27"/>
      <c r="F27" s="138"/>
      <c r="G27" s="138"/>
      <c r="H27"/>
      <c r="I27" s="51"/>
      <c r="J27" s="51"/>
      <c r="K27" s="51"/>
      <c r="L27" s="49"/>
      <c r="M27" s="49"/>
      <c r="N27" s="49"/>
    </row>
    <row r="28" spans="1:14" s="95" customFormat="1" x14ac:dyDescent="0.25">
      <c r="A28" s="68"/>
      <c r="B28" s="180"/>
      <c r="C28" s="133"/>
      <c r="D28" s="76"/>
      <c r="E28"/>
      <c r="F28" s="138"/>
      <c r="G28" s="138"/>
      <c r="H28"/>
      <c r="I28" s="51"/>
      <c r="J28" s="51"/>
      <c r="K28" s="51"/>
      <c r="L28" s="49"/>
      <c r="M28" s="49"/>
      <c r="N28" s="49"/>
    </row>
    <row r="29" spans="1:14" s="95" customFormat="1" x14ac:dyDescent="0.25">
      <c r="A29" s="68"/>
      <c r="B29" s="180"/>
      <c r="C29" s="133"/>
      <c r="D29" s="76"/>
      <c r="E29"/>
      <c r="F29" s="138"/>
      <c r="G29" s="138"/>
      <c r="H29"/>
      <c r="I29" s="51"/>
      <c r="J29" s="51"/>
      <c r="K29" s="51"/>
      <c r="L29" s="49"/>
      <c r="M29" s="49"/>
      <c r="N29" s="49"/>
    </row>
    <row r="30" spans="1:14" s="95" customFormat="1" ht="15" customHeight="1" x14ac:dyDescent="0.25">
      <c r="A30" s="70"/>
      <c r="B30" s="70" t="s">
        <v>2934</v>
      </c>
      <c r="C30" s="70" t="s">
        <v>110</v>
      </c>
      <c r="D30" s="70" t="s">
        <v>1613</v>
      </c>
      <c r="E30" s="70"/>
      <c r="F30" s="70" t="s">
        <v>2739</v>
      </c>
      <c r="G30" s="70" t="s">
        <v>2740</v>
      </c>
      <c r="H30"/>
      <c r="I30" s="51"/>
      <c r="J30" s="51"/>
      <c r="K30" s="51"/>
      <c r="L30" s="49"/>
      <c r="M30" s="49"/>
      <c r="N30" s="49"/>
    </row>
    <row r="31" spans="1:14" s="95" customFormat="1" x14ac:dyDescent="0.25">
      <c r="A31" s="51" t="s">
        <v>2935</v>
      </c>
      <c r="B31" s="133" t="s">
        <v>2919</v>
      </c>
      <c r="C31" s="176" t="s">
        <v>82</v>
      </c>
      <c r="D31" s="177" t="s">
        <v>82</v>
      </c>
      <c r="E31"/>
      <c r="F31" s="138" t="str">
        <f>IF(OR('B2. HTT Public Sector Assets'!$C$37=0,C31="[For completion]"),"",C31/'B2. HTT Public Sector Assets'!$C$37)</f>
        <v/>
      </c>
      <c r="G31" s="138" t="str">
        <f>IF(OR('B2. HTT Public Sector Assets'!$C$10=0,D31="[For completion]"),"",D31/'B2. HTT Public Sector Assets'!$C$10)</f>
        <v/>
      </c>
      <c r="H31"/>
      <c r="I31" s="51"/>
      <c r="J31" s="51"/>
      <c r="K31" s="51"/>
      <c r="L31" s="49"/>
      <c r="M31" s="49"/>
      <c r="N31" s="49"/>
    </row>
    <row r="32" spans="1:14" s="95" customFormat="1" x14ac:dyDescent="0.25">
      <c r="A32" s="51" t="s">
        <v>2936</v>
      </c>
      <c r="B32" s="133" t="s">
        <v>2920</v>
      </c>
      <c r="C32" s="176" t="s">
        <v>82</v>
      </c>
      <c r="D32" s="177" t="s">
        <v>82</v>
      </c>
      <c r="E32"/>
      <c r="F32" s="138" t="str">
        <f>IF(OR('B2. HTT Public Sector Assets'!$C$37=0,C32="[For completion]"),"",C32/'B2. HTT Public Sector Assets'!$C$37)</f>
        <v/>
      </c>
      <c r="G32" s="138" t="str">
        <f>IF(OR('B2. HTT Public Sector Assets'!$C$10=0,D32="[For completion]"),"",D32/'B2. HTT Public Sector Assets'!$C$10)</f>
        <v/>
      </c>
      <c r="H32"/>
      <c r="I32" s="51"/>
      <c r="J32" s="51"/>
      <c r="K32" s="51"/>
      <c r="L32" s="49"/>
      <c r="M32" s="49"/>
      <c r="N32" s="49"/>
    </row>
    <row r="33" spans="1:14" s="95" customFormat="1" x14ac:dyDescent="0.25">
      <c r="A33" s="51" t="s">
        <v>2937</v>
      </c>
      <c r="B33" s="133" t="s">
        <v>2921</v>
      </c>
      <c r="C33" s="176" t="s">
        <v>82</v>
      </c>
      <c r="D33" s="177" t="s">
        <v>82</v>
      </c>
      <c r="E33"/>
      <c r="F33" s="138" t="str">
        <f>IF(OR('B2. HTT Public Sector Assets'!$C$37=0,C33="[For completion]"),"",C33/'B2. HTT Public Sector Assets'!$C$37)</f>
        <v/>
      </c>
      <c r="G33" s="138" t="str">
        <f>IF(OR('B2. HTT Public Sector Assets'!$C$10=0,D33="[For completion]"),"",D33/'B2. HTT Public Sector Assets'!$C$10)</f>
        <v/>
      </c>
      <c r="H33"/>
      <c r="I33" s="51"/>
      <c r="J33" s="51"/>
      <c r="K33" s="51"/>
      <c r="L33" s="49"/>
      <c r="M33" s="49"/>
      <c r="N33" s="49"/>
    </row>
    <row r="34" spans="1:14" s="95" customFormat="1" ht="30" x14ac:dyDescent="0.25">
      <c r="A34" s="51" t="s">
        <v>2938</v>
      </c>
      <c r="B34" s="133" t="s">
        <v>2922</v>
      </c>
      <c r="C34" s="176" t="s">
        <v>82</v>
      </c>
      <c r="D34" s="177" t="s">
        <v>82</v>
      </c>
      <c r="E34"/>
      <c r="F34" s="138" t="str">
        <f>IF(OR('B2. HTT Public Sector Assets'!$C$37=0,C34="[For completion]"),"",C34/'B2. HTT Public Sector Assets'!$C$37)</f>
        <v/>
      </c>
      <c r="G34" s="138" t="str">
        <f>IF(OR('B2. HTT Public Sector Assets'!$C$10=0,D34="[For completion]"),"",D34/'B2. HTT Public Sector Assets'!$C$10)</f>
        <v/>
      </c>
      <c r="H34"/>
      <c r="I34" s="51"/>
      <c r="J34" s="51"/>
      <c r="K34" s="51"/>
      <c r="L34" s="49"/>
      <c r="M34" s="49"/>
      <c r="N34" s="49"/>
    </row>
    <row r="35" spans="1:14" s="95" customFormat="1" x14ac:dyDescent="0.25">
      <c r="A35" s="51" t="s">
        <v>2939</v>
      </c>
      <c r="B35" s="133" t="s">
        <v>2923</v>
      </c>
      <c r="C35" s="176" t="s">
        <v>82</v>
      </c>
      <c r="D35" s="177" t="s">
        <v>82</v>
      </c>
      <c r="E35"/>
      <c r="F35" s="138" t="str">
        <f>IF(OR('B2. HTT Public Sector Assets'!$C$37=0,C35="[For completion]"),"",C35/'B2. HTT Public Sector Assets'!$C$37)</f>
        <v/>
      </c>
      <c r="G35" s="138" t="str">
        <f>IF(OR('B2. HTT Public Sector Assets'!$C$10=0,D35="[For completion]"),"",D35/'B2. HTT Public Sector Assets'!$C$10)</f>
        <v/>
      </c>
      <c r="H35"/>
      <c r="I35" s="51"/>
      <c r="J35" s="51"/>
      <c r="K35" s="51"/>
      <c r="L35" s="49"/>
      <c r="M35" s="49"/>
      <c r="N35" s="49"/>
    </row>
    <row r="36" spans="1:14" s="95" customFormat="1" x14ac:dyDescent="0.25">
      <c r="A36" s="51" t="s">
        <v>2940</v>
      </c>
      <c r="B36" s="133" t="s">
        <v>2924</v>
      </c>
      <c r="C36" s="176" t="s">
        <v>82</v>
      </c>
      <c r="D36" s="177" t="s">
        <v>82</v>
      </c>
      <c r="E36"/>
      <c r="F36" s="138" t="str">
        <f>IF(OR('B2. HTT Public Sector Assets'!$C$37=0,C36="[For completion]"),"",C36/'B2. HTT Public Sector Assets'!$C$37)</f>
        <v/>
      </c>
      <c r="G36" s="138" t="str">
        <f>IF(OR('B2. HTT Public Sector Assets'!$C$10=0,D36="[For completion]"),"",D36/'B2. HTT Public Sector Assets'!$C$10)</f>
        <v/>
      </c>
      <c r="H36"/>
      <c r="I36" s="51"/>
      <c r="J36" s="51"/>
      <c r="K36" s="51"/>
      <c r="L36" s="49"/>
      <c r="M36" s="49"/>
      <c r="N36" s="49"/>
    </row>
    <row r="37" spans="1:14" s="95" customFormat="1" x14ac:dyDescent="0.25">
      <c r="A37" s="51" t="s">
        <v>2941</v>
      </c>
      <c r="B37" s="133" t="s">
        <v>2925</v>
      </c>
      <c r="C37" s="176" t="s">
        <v>82</v>
      </c>
      <c r="D37" s="177" t="s">
        <v>82</v>
      </c>
      <c r="E37"/>
      <c r="F37" s="138" t="str">
        <f>IF(OR('B2. HTT Public Sector Assets'!$C$37=0,C37="[For completion]"),"",C37/'B2. HTT Public Sector Assets'!$C$37)</f>
        <v/>
      </c>
      <c r="G37" s="138" t="str">
        <f>IF(OR('B2. HTT Public Sector Assets'!$C$10=0,D37="[For completion]"),"",D37/'B2. HTT Public Sector Assets'!$C$10)</f>
        <v/>
      </c>
      <c r="H37"/>
      <c r="I37" s="51"/>
      <c r="J37" s="51"/>
      <c r="K37" s="51"/>
      <c r="L37" s="49"/>
      <c r="M37" s="49"/>
      <c r="N37" s="49"/>
    </row>
    <row r="38" spans="1:14" s="95" customFormat="1" x14ac:dyDescent="0.25">
      <c r="A38" s="51" t="s">
        <v>2942</v>
      </c>
      <c r="B38" s="133" t="s">
        <v>2926</v>
      </c>
      <c r="C38" s="176" t="s">
        <v>82</v>
      </c>
      <c r="D38" s="177" t="s">
        <v>82</v>
      </c>
      <c r="E38"/>
      <c r="F38" s="138" t="str">
        <f>IF(OR('B2. HTT Public Sector Assets'!$C$37=0,C38="[For completion]"),"",C38/'B2. HTT Public Sector Assets'!$C$37)</f>
        <v/>
      </c>
      <c r="G38" s="138" t="str">
        <f>IF(OR('B2. HTT Public Sector Assets'!$C$10=0,D38="[For completion]"),"",D38/'B2. HTT Public Sector Assets'!$C$10)</f>
        <v/>
      </c>
      <c r="H38"/>
      <c r="I38" s="51"/>
      <c r="J38" s="51"/>
      <c r="K38" s="51"/>
      <c r="L38" s="49"/>
      <c r="M38" s="49"/>
      <c r="N38" s="49"/>
    </row>
    <row r="39" spans="1:14" s="95" customFormat="1" ht="30" x14ac:dyDescent="0.25">
      <c r="A39" s="51" t="s">
        <v>2943</v>
      </c>
      <c r="B39" s="133" t="s">
        <v>2927</v>
      </c>
      <c r="C39" s="176" t="s">
        <v>82</v>
      </c>
      <c r="D39" s="177" t="s">
        <v>82</v>
      </c>
      <c r="E39"/>
      <c r="F39" s="138" t="str">
        <f>IF(OR('B2. HTT Public Sector Assets'!$C$37=0,C39="[For completion]"),"",C39/'B2. HTT Public Sector Assets'!$C$37)</f>
        <v/>
      </c>
      <c r="G39" s="138" t="str">
        <f>IF(OR('B2. HTT Public Sector Assets'!$C$10=0,D39="[For completion]"),"",D39/'B2. HTT Public Sector Assets'!$C$10)</f>
        <v/>
      </c>
      <c r="H39"/>
      <c r="I39" s="51"/>
      <c r="J39" s="51"/>
      <c r="K39" s="51"/>
      <c r="L39" s="49"/>
      <c r="M39" s="49"/>
      <c r="N39" s="49"/>
    </row>
    <row r="40" spans="1:14" s="95" customFormat="1" x14ac:dyDescent="0.25">
      <c r="A40" s="51" t="s">
        <v>2944</v>
      </c>
      <c r="B40" s="133" t="s">
        <v>2928</v>
      </c>
      <c r="C40" s="176" t="s">
        <v>82</v>
      </c>
      <c r="D40" s="177" t="s">
        <v>82</v>
      </c>
      <c r="E40"/>
      <c r="F40" s="138" t="str">
        <f>IF(OR('B2. HTT Public Sector Assets'!$C$37=0,C40="[For completion]"),"",C40/'B2. HTT Public Sector Assets'!$C$37)</f>
        <v/>
      </c>
      <c r="G40" s="138" t="str">
        <f>IF(OR('B2. HTT Public Sector Assets'!$C$10=0,D40="[For completion]"),"",D40/'B2. HTT Public Sector Assets'!$C$10)</f>
        <v/>
      </c>
      <c r="H40"/>
      <c r="I40" s="51"/>
      <c r="J40" s="51"/>
      <c r="K40" s="51"/>
      <c r="L40" s="49"/>
      <c r="M40" s="49"/>
      <c r="N40" s="49"/>
    </row>
    <row r="41" spans="1:14" s="95" customFormat="1" x14ac:dyDescent="0.25">
      <c r="A41" s="51" t="s">
        <v>2945</v>
      </c>
      <c r="B41" s="133" t="s">
        <v>2929</v>
      </c>
      <c r="C41" s="176" t="s">
        <v>82</v>
      </c>
      <c r="D41" s="177" t="s">
        <v>82</v>
      </c>
      <c r="E41"/>
      <c r="F41" s="138" t="str">
        <f>IF(OR('B2. HTT Public Sector Assets'!$C$37=0,C41="[For completion]"),"",C41/'B2. HTT Public Sector Assets'!$C$37)</f>
        <v/>
      </c>
      <c r="G41" s="138" t="str">
        <f>IF(OR('B2. HTT Public Sector Assets'!$C$10=0,D41="[For completion]"),"",D41/'B2. HTT Public Sector Assets'!$C$10)</f>
        <v/>
      </c>
      <c r="H41"/>
      <c r="I41" s="51"/>
      <c r="J41" s="51"/>
      <c r="K41" s="51"/>
      <c r="L41" s="49"/>
      <c r="M41" s="49"/>
      <c r="N41" s="49"/>
    </row>
    <row r="42" spans="1:14" s="95" customFormat="1" x14ac:dyDescent="0.25">
      <c r="A42" s="51" t="s">
        <v>2946</v>
      </c>
      <c r="B42" s="133" t="s">
        <v>2930</v>
      </c>
      <c r="C42" s="176" t="s">
        <v>82</v>
      </c>
      <c r="D42" s="177" t="s">
        <v>82</v>
      </c>
      <c r="E42"/>
      <c r="F42" s="138" t="str">
        <f>IF(OR('B2. HTT Public Sector Assets'!$C$37=0,C42="[For completion]"),"",C42/'B2. HTT Public Sector Assets'!$C$37)</f>
        <v/>
      </c>
      <c r="G42" s="138" t="str">
        <f>IF(OR('B2. HTT Public Sector Assets'!$C$10=0,D42="[For completion]"),"",D42/'B2. HTT Public Sector Assets'!$C$10)</f>
        <v/>
      </c>
      <c r="H42"/>
      <c r="I42" s="51"/>
      <c r="J42" s="51"/>
      <c r="K42" s="51"/>
      <c r="L42" s="49"/>
      <c r="M42" s="49"/>
      <c r="N42" s="49"/>
    </row>
    <row r="43" spans="1:14" s="95" customFormat="1" x14ac:dyDescent="0.25">
      <c r="A43" s="51" t="s">
        <v>2947</v>
      </c>
      <c r="B43" s="178" t="s">
        <v>2931</v>
      </c>
      <c r="C43" s="176" t="s">
        <v>82</v>
      </c>
      <c r="D43" s="177" t="s">
        <v>82</v>
      </c>
      <c r="E43"/>
      <c r="F43" s="138" t="str">
        <f>IF(OR('B2. HTT Public Sector Assets'!$C$37=0,C43="[For completion]"),"",C43/'B2. HTT Public Sector Assets'!$C$37)</f>
        <v/>
      </c>
      <c r="G43" s="138" t="str">
        <f>IF(OR('B2. HTT Public Sector Assets'!$C$10=0,D43="[For completion]"),"",D43/'B2. HTT Public Sector Assets'!$C$10)</f>
        <v/>
      </c>
      <c r="H43"/>
      <c r="I43" s="51"/>
      <c r="J43" s="51"/>
      <c r="K43" s="51"/>
      <c r="L43" s="49"/>
      <c r="M43" s="49"/>
      <c r="N43" s="49"/>
    </row>
    <row r="44" spans="1:14" s="95" customFormat="1" x14ac:dyDescent="0.25">
      <c r="A44" s="51" t="s">
        <v>2948</v>
      </c>
      <c r="B44" s="178" t="s">
        <v>2932</v>
      </c>
      <c r="C44" s="176" t="s">
        <v>82</v>
      </c>
      <c r="D44" s="177" t="s">
        <v>82</v>
      </c>
      <c r="E44"/>
      <c r="F44" s="138" t="str">
        <f>IF(OR('B2. HTT Public Sector Assets'!$C$37=0,C44="[For completion]"),"",C44/'B2. HTT Public Sector Assets'!$C$37)</f>
        <v/>
      </c>
      <c r="G44" s="138" t="str">
        <f>IF(OR('B2. HTT Public Sector Assets'!$C$10=0,D44="[For completion]"),"",D44/'B2. HTT Public Sector Assets'!$C$10)</f>
        <v/>
      </c>
      <c r="H44"/>
      <c r="I44" s="51"/>
      <c r="J44" s="51"/>
      <c r="K44" s="51"/>
      <c r="L44" s="49"/>
      <c r="M44" s="49"/>
      <c r="N44" s="49"/>
    </row>
    <row r="45" spans="1:14" s="95" customFormat="1" x14ac:dyDescent="0.25">
      <c r="A45" s="51" t="s">
        <v>2949</v>
      </c>
      <c r="B45" s="178" t="s">
        <v>2933</v>
      </c>
      <c r="C45" s="176" t="s">
        <v>82</v>
      </c>
      <c r="D45" s="177" t="s">
        <v>82</v>
      </c>
      <c r="E45"/>
      <c r="F45" s="138" t="str">
        <f>IF(OR('B2. HTT Public Sector Assets'!$C$37=0,C45="[For completion]"),"",C45/'B2. HTT Public Sector Assets'!$C$37)</f>
        <v/>
      </c>
      <c r="G45" s="138" t="str">
        <f>IF(OR('B2. HTT Public Sector Assets'!$C$10=0,D45="[For completion]"),"",D45/'B2. HTT Public Sector Assets'!$C$10)</f>
        <v/>
      </c>
      <c r="H45"/>
      <c r="I45" s="51"/>
      <c r="J45" s="51"/>
      <c r="K45" s="51"/>
      <c r="L45" s="49"/>
      <c r="M45" s="49"/>
      <c r="N45" s="49"/>
    </row>
    <row r="46" spans="1:14" s="95" customFormat="1" x14ac:dyDescent="0.25">
      <c r="A46" s="51" t="s">
        <v>2950</v>
      </c>
      <c r="B46" s="68" t="s">
        <v>2738</v>
      </c>
      <c r="C46" s="133">
        <f>SUM(C31,C36,C40)</f>
        <v>0</v>
      </c>
      <c r="D46" s="76">
        <f>SUM(D31,D36,D40)</f>
        <v>0</v>
      </c>
      <c r="E46"/>
      <c r="F46" s="138">
        <f>SUM(F31:F40)</f>
        <v>0</v>
      </c>
      <c r="G46" s="138">
        <f>SUM(G31:G40)</f>
        <v>0</v>
      </c>
      <c r="H46"/>
      <c r="I46" s="51"/>
      <c r="J46" s="51"/>
      <c r="K46" s="51"/>
      <c r="L46" s="49"/>
      <c r="M46" s="49"/>
      <c r="N46" s="49"/>
    </row>
    <row r="47" spans="1:14" s="95" customFormat="1" x14ac:dyDescent="0.25">
      <c r="A47" s="178"/>
      <c r="B47" s="178"/>
      <c r="C47" s="178"/>
      <c r="D47" s="178"/>
      <c r="E47"/>
      <c r="F47" s="68"/>
      <c r="G47" s="68"/>
      <c r="H47"/>
      <c r="I47" s="51"/>
      <c r="J47" s="51"/>
      <c r="K47" s="51"/>
      <c r="L47" s="49"/>
      <c r="M47" s="49"/>
      <c r="N47" s="49"/>
    </row>
    <row r="48" spans="1:14" ht="18.75" x14ac:dyDescent="0.25">
      <c r="A48" s="62"/>
      <c r="B48" s="62" t="s">
        <v>2951</v>
      </c>
      <c r="C48" s="63"/>
      <c r="D48" s="63"/>
      <c r="E48" s="63"/>
      <c r="F48" s="63"/>
      <c r="G48" s="64"/>
      <c r="H48"/>
      <c r="I48" s="68"/>
      <c r="J48" s="57"/>
      <c r="K48" s="57"/>
      <c r="L48" s="57"/>
      <c r="M48" s="57"/>
    </row>
    <row r="49" spans="1:14" ht="15" customHeight="1" x14ac:dyDescent="0.25">
      <c r="A49" s="70"/>
      <c r="B49" s="71" t="s">
        <v>768</v>
      </c>
      <c r="C49" s="70"/>
      <c r="D49" s="70"/>
      <c r="E49" s="70"/>
      <c r="F49" s="73"/>
      <c r="G49" s="73"/>
      <c r="H49"/>
      <c r="I49" s="68"/>
      <c r="J49" s="65"/>
      <c r="K49" s="65"/>
      <c r="L49" s="65"/>
      <c r="M49" s="83"/>
      <c r="N49" s="83"/>
    </row>
    <row r="50" spans="1:14" x14ac:dyDescent="0.25">
      <c r="A50" s="51" t="s">
        <v>2750</v>
      </c>
      <c r="B50" s="51" t="s">
        <v>770</v>
      </c>
      <c r="C50" s="132" t="s">
        <v>82</v>
      </c>
      <c r="E50" s="68"/>
      <c r="F50" s="68"/>
      <c r="H50"/>
      <c r="I50" s="68"/>
      <c r="L50" s="68"/>
      <c r="M50" s="68"/>
    </row>
    <row r="51" spans="1:14" outlineLevel="1" x14ac:dyDescent="0.25">
      <c r="A51" s="51" t="s">
        <v>2751</v>
      </c>
      <c r="B51" s="80" t="s">
        <v>461</v>
      </c>
      <c r="C51" s="132"/>
      <c r="E51" s="68"/>
      <c r="F51" s="68"/>
      <c r="H51"/>
      <c r="I51" s="68"/>
      <c r="L51" s="68"/>
      <c r="M51" s="68"/>
    </row>
    <row r="52" spans="1:14" outlineLevel="1" x14ac:dyDescent="0.25">
      <c r="A52" s="51" t="s">
        <v>2752</v>
      </c>
      <c r="B52" s="80" t="s">
        <v>463</v>
      </c>
      <c r="C52" s="132"/>
      <c r="E52" s="68"/>
      <c r="F52" s="68"/>
      <c r="H52"/>
      <c r="I52" s="68"/>
      <c r="L52" s="68"/>
      <c r="M52" s="68"/>
    </row>
    <row r="53" spans="1:14" outlineLevel="1" x14ac:dyDescent="0.25">
      <c r="A53" s="51" t="s">
        <v>2753</v>
      </c>
      <c r="E53" s="68"/>
      <c r="F53" s="68"/>
      <c r="H53"/>
      <c r="I53" s="68"/>
      <c r="L53" s="68"/>
      <c r="M53" s="68"/>
    </row>
    <row r="54" spans="1:14" outlineLevel="1" x14ac:dyDescent="0.25">
      <c r="A54" s="51" t="s">
        <v>2754</v>
      </c>
      <c r="E54" s="68"/>
      <c r="F54" s="68"/>
      <c r="H54"/>
      <c r="I54" s="68"/>
      <c r="L54" s="68"/>
      <c r="M54" s="68"/>
    </row>
    <row r="55" spans="1:14" outlineLevel="1" x14ac:dyDescent="0.25">
      <c r="A55" s="51" t="s">
        <v>2755</v>
      </c>
      <c r="E55" s="68"/>
      <c r="F55" s="68"/>
      <c r="H55"/>
      <c r="I55" s="68"/>
      <c r="L55" s="68"/>
      <c r="M55" s="68"/>
    </row>
    <row r="56" spans="1:14" outlineLevel="1" x14ac:dyDescent="0.25">
      <c r="A56" s="51" t="s">
        <v>2756</v>
      </c>
      <c r="E56" s="68"/>
      <c r="F56" s="68"/>
      <c r="H56"/>
      <c r="I56" s="68"/>
      <c r="L56" s="68"/>
      <c r="M56" s="68"/>
    </row>
    <row r="57" spans="1:14" outlineLevel="1" x14ac:dyDescent="0.25">
      <c r="A57" s="51" t="s">
        <v>2757</v>
      </c>
      <c r="E57" s="68"/>
      <c r="F57" s="68"/>
      <c r="H57"/>
      <c r="I57" s="68"/>
      <c r="L57" s="68"/>
      <c r="M57" s="68"/>
    </row>
    <row r="58" spans="1:14" x14ac:dyDescent="0.25">
      <c r="A58" s="70"/>
      <c r="B58" s="70" t="s">
        <v>778</v>
      </c>
      <c r="C58" s="70" t="s">
        <v>637</v>
      </c>
      <c r="D58" s="70" t="s">
        <v>779</v>
      </c>
      <c r="E58" s="70"/>
      <c r="F58" s="70" t="s">
        <v>780</v>
      </c>
      <c r="G58" s="70" t="s">
        <v>781</v>
      </c>
      <c r="H58"/>
      <c r="I58" s="94"/>
      <c r="J58" s="65"/>
      <c r="K58" s="65"/>
      <c r="L58" s="57"/>
      <c r="M58" s="65"/>
      <c r="N58" s="65"/>
    </row>
    <row r="59" spans="1:14" x14ac:dyDescent="0.25">
      <c r="A59" s="51" t="s">
        <v>2758</v>
      </c>
      <c r="B59" s="51" t="s">
        <v>783</v>
      </c>
      <c r="C59" s="131" t="s">
        <v>82</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642</v>
      </c>
      <c r="C61" s="65"/>
      <c r="D61" s="65"/>
      <c r="E61" s="65"/>
      <c r="F61" s="83"/>
      <c r="G61" s="83"/>
      <c r="H61"/>
      <c r="I61" s="68"/>
      <c r="J61" s="65"/>
      <c r="K61" s="65"/>
      <c r="L61" s="65"/>
      <c r="M61" s="83"/>
      <c r="N61" s="83"/>
    </row>
    <row r="62" spans="1:14" x14ac:dyDescent="0.25">
      <c r="A62" s="51" t="s">
        <v>2759</v>
      </c>
      <c r="B62" s="68" t="s">
        <v>560</v>
      </c>
      <c r="C62" s="131" t="s">
        <v>82</v>
      </c>
      <c r="D62" s="132" t="s">
        <v>82</v>
      </c>
      <c r="E62" s="68"/>
      <c r="F62" s="138" t="str">
        <f>IF($C$77=0,"",IF(C62="[for completion]","",C62/$C$77))</f>
        <v/>
      </c>
      <c r="G62" s="138" t="str">
        <f>IF($D$77=0,"",IF(D62="[for completion]","",D62/$D$77))</f>
        <v/>
      </c>
      <c r="H62"/>
      <c r="I62" s="68"/>
      <c r="L62" s="68"/>
      <c r="M62" s="77"/>
      <c r="N62" s="77"/>
    </row>
    <row r="63" spans="1:14" x14ac:dyDescent="0.25">
      <c r="A63" s="51" t="s">
        <v>2760</v>
      </c>
      <c r="B63" s="68" t="s">
        <v>560</v>
      </c>
      <c r="C63" s="131" t="s">
        <v>82</v>
      </c>
      <c r="D63" s="132" t="s">
        <v>82</v>
      </c>
      <c r="E63" s="68"/>
      <c r="F63" s="138" t="str">
        <f t="shared" ref="F63:F76" si="0">IF($C$77=0,"",IF(C63="[for completion]","",C63/$C$77))</f>
        <v/>
      </c>
      <c r="G63" s="138" t="str">
        <f t="shared" ref="G63:G76" si="1">IF($D$77=0,"",IF(D63="[for completion]","",D63/$D$77))</f>
        <v/>
      </c>
      <c r="H63"/>
      <c r="I63" s="68"/>
      <c r="L63" s="68"/>
      <c r="M63" s="77"/>
      <c r="N63" s="77"/>
    </row>
    <row r="64" spans="1:14" x14ac:dyDescent="0.25">
      <c r="A64" s="51" t="s">
        <v>2761</v>
      </c>
      <c r="B64" s="68" t="s">
        <v>560</v>
      </c>
      <c r="C64" s="131" t="s">
        <v>82</v>
      </c>
      <c r="D64" s="132" t="s">
        <v>82</v>
      </c>
      <c r="F64" s="138" t="str">
        <f t="shared" si="0"/>
        <v/>
      </c>
      <c r="G64" s="138" t="str">
        <f t="shared" si="1"/>
        <v/>
      </c>
      <c r="H64"/>
      <c r="I64" s="68"/>
      <c r="M64" s="77"/>
      <c r="N64" s="77"/>
    </row>
    <row r="65" spans="1:14" x14ac:dyDescent="0.25">
      <c r="A65" s="51" t="s">
        <v>2762</v>
      </c>
      <c r="B65" s="68" t="s">
        <v>560</v>
      </c>
      <c r="C65" s="131" t="s">
        <v>82</v>
      </c>
      <c r="D65" s="132" t="s">
        <v>82</v>
      </c>
      <c r="E65" s="87"/>
      <c r="F65" s="138" t="str">
        <f t="shared" si="0"/>
        <v/>
      </c>
      <c r="G65" s="138" t="str">
        <f t="shared" si="1"/>
        <v/>
      </c>
      <c r="H65"/>
      <c r="I65" s="68"/>
      <c r="L65" s="87"/>
      <c r="M65" s="77"/>
      <c r="N65" s="77"/>
    </row>
    <row r="66" spans="1:14" x14ac:dyDescent="0.25">
      <c r="A66" s="51" t="s">
        <v>2763</v>
      </c>
      <c r="B66" s="68" t="s">
        <v>560</v>
      </c>
      <c r="C66" s="131" t="s">
        <v>82</v>
      </c>
      <c r="D66" s="132" t="s">
        <v>82</v>
      </c>
      <c r="E66" s="87"/>
      <c r="F66" s="138" t="str">
        <f t="shared" si="0"/>
        <v/>
      </c>
      <c r="G66" s="138" t="str">
        <f t="shared" si="1"/>
        <v/>
      </c>
      <c r="H66"/>
      <c r="I66" s="68"/>
      <c r="L66" s="87"/>
      <c r="M66" s="77"/>
      <c r="N66" s="77"/>
    </row>
    <row r="67" spans="1:14" x14ac:dyDescent="0.25">
      <c r="A67" s="51" t="s">
        <v>2764</v>
      </c>
      <c r="B67" s="68" t="s">
        <v>560</v>
      </c>
      <c r="C67" s="131" t="s">
        <v>82</v>
      </c>
      <c r="D67" s="132" t="s">
        <v>82</v>
      </c>
      <c r="E67" s="87"/>
      <c r="F67" s="138" t="str">
        <f t="shared" si="0"/>
        <v/>
      </c>
      <c r="G67" s="138" t="str">
        <f t="shared" si="1"/>
        <v/>
      </c>
      <c r="H67"/>
      <c r="I67" s="68"/>
      <c r="L67" s="87"/>
      <c r="M67" s="77"/>
      <c r="N67" s="77"/>
    </row>
    <row r="68" spans="1:14" x14ac:dyDescent="0.25">
      <c r="A68" s="51" t="s">
        <v>2765</v>
      </c>
      <c r="B68" s="68" t="s">
        <v>560</v>
      </c>
      <c r="C68" s="131" t="s">
        <v>82</v>
      </c>
      <c r="D68" s="132" t="s">
        <v>82</v>
      </c>
      <c r="E68" s="87"/>
      <c r="F68" s="138" t="str">
        <f t="shared" si="0"/>
        <v/>
      </c>
      <c r="G68" s="138" t="str">
        <f t="shared" si="1"/>
        <v/>
      </c>
      <c r="H68"/>
      <c r="I68" s="68"/>
      <c r="L68" s="87"/>
      <c r="M68" s="77"/>
      <c r="N68" s="77"/>
    </row>
    <row r="69" spans="1:14" x14ac:dyDescent="0.25">
      <c r="A69" s="51" t="s">
        <v>2766</v>
      </c>
      <c r="B69" s="68" t="s">
        <v>560</v>
      </c>
      <c r="C69" s="131" t="s">
        <v>82</v>
      </c>
      <c r="D69" s="132" t="s">
        <v>82</v>
      </c>
      <c r="E69" s="87"/>
      <c r="F69" s="138" t="str">
        <f t="shared" si="0"/>
        <v/>
      </c>
      <c r="G69" s="138" t="str">
        <f t="shared" si="1"/>
        <v/>
      </c>
      <c r="H69"/>
      <c r="I69" s="68"/>
      <c r="L69" s="87"/>
      <c r="M69" s="77"/>
      <c r="N69" s="77"/>
    </row>
    <row r="70" spans="1:14" x14ac:dyDescent="0.25">
      <c r="A70" s="51" t="s">
        <v>2767</v>
      </c>
      <c r="B70" s="68" t="s">
        <v>560</v>
      </c>
      <c r="C70" s="131" t="s">
        <v>82</v>
      </c>
      <c r="D70" s="132" t="s">
        <v>82</v>
      </c>
      <c r="E70" s="87"/>
      <c r="F70" s="138" t="str">
        <f t="shared" si="0"/>
        <v/>
      </c>
      <c r="G70" s="138" t="str">
        <f t="shared" si="1"/>
        <v/>
      </c>
      <c r="H70"/>
      <c r="I70" s="68"/>
      <c r="L70" s="87"/>
      <c r="M70" s="77"/>
      <c r="N70" s="77"/>
    </row>
    <row r="71" spans="1:14" x14ac:dyDescent="0.25">
      <c r="A71" s="51" t="s">
        <v>2768</v>
      </c>
      <c r="B71" s="68" t="s">
        <v>560</v>
      </c>
      <c r="C71" s="131" t="s">
        <v>82</v>
      </c>
      <c r="D71" s="132" t="s">
        <v>82</v>
      </c>
      <c r="E71" s="87"/>
      <c r="F71" s="138" t="str">
        <f t="shared" si="0"/>
        <v/>
      </c>
      <c r="G71" s="138" t="str">
        <f t="shared" si="1"/>
        <v/>
      </c>
      <c r="H71"/>
      <c r="I71" s="68"/>
      <c r="L71" s="87"/>
      <c r="M71" s="77"/>
      <c r="N71" s="77"/>
    </row>
    <row r="72" spans="1:14" x14ac:dyDescent="0.25">
      <c r="A72" s="51" t="s">
        <v>2769</v>
      </c>
      <c r="B72" s="68" t="s">
        <v>560</v>
      </c>
      <c r="C72" s="131" t="s">
        <v>82</v>
      </c>
      <c r="D72" s="132" t="s">
        <v>82</v>
      </c>
      <c r="E72" s="87"/>
      <c r="F72" s="138" t="str">
        <f t="shared" si="0"/>
        <v/>
      </c>
      <c r="G72" s="138" t="str">
        <f t="shared" si="1"/>
        <v/>
      </c>
      <c r="H72"/>
      <c r="I72" s="68"/>
      <c r="L72" s="87"/>
      <c r="M72" s="77"/>
      <c r="N72" s="77"/>
    </row>
    <row r="73" spans="1:14" x14ac:dyDescent="0.25">
      <c r="A73" s="51" t="s">
        <v>2770</v>
      </c>
      <c r="B73" s="68" t="s">
        <v>560</v>
      </c>
      <c r="C73" s="131" t="s">
        <v>82</v>
      </c>
      <c r="D73" s="132" t="s">
        <v>82</v>
      </c>
      <c r="E73" s="87"/>
      <c r="F73" s="138" t="str">
        <f t="shared" si="0"/>
        <v/>
      </c>
      <c r="G73" s="138" t="str">
        <f t="shared" si="1"/>
        <v/>
      </c>
      <c r="H73"/>
      <c r="I73" s="68"/>
      <c r="L73" s="87"/>
      <c r="M73" s="77"/>
      <c r="N73" s="77"/>
    </row>
    <row r="74" spans="1:14" x14ac:dyDescent="0.25">
      <c r="A74" s="51" t="s">
        <v>2771</v>
      </c>
      <c r="B74" s="68" t="s">
        <v>560</v>
      </c>
      <c r="C74" s="131" t="s">
        <v>82</v>
      </c>
      <c r="D74" s="132" t="s">
        <v>82</v>
      </c>
      <c r="E74" s="87"/>
      <c r="F74" s="138" t="str">
        <f t="shared" si="0"/>
        <v/>
      </c>
      <c r="G74" s="138" t="str">
        <f t="shared" si="1"/>
        <v/>
      </c>
      <c r="H74"/>
      <c r="I74" s="68"/>
      <c r="L74" s="87"/>
      <c r="M74" s="77"/>
      <c r="N74" s="77"/>
    </row>
    <row r="75" spans="1:14" x14ac:dyDescent="0.25">
      <c r="A75" s="51" t="s">
        <v>2772</v>
      </c>
      <c r="B75" s="68" t="s">
        <v>560</v>
      </c>
      <c r="C75" s="131" t="s">
        <v>82</v>
      </c>
      <c r="D75" s="132" t="s">
        <v>82</v>
      </c>
      <c r="E75" s="87"/>
      <c r="F75" s="138" t="str">
        <f t="shared" si="0"/>
        <v/>
      </c>
      <c r="G75" s="138" t="str">
        <f t="shared" si="1"/>
        <v/>
      </c>
      <c r="H75"/>
      <c r="I75" s="68"/>
      <c r="L75" s="87"/>
      <c r="M75" s="77"/>
      <c r="N75" s="77"/>
    </row>
    <row r="76" spans="1:14" x14ac:dyDescent="0.25">
      <c r="A76" s="51" t="s">
        <v>2773</v>
      </c>
      <c r="B76" s="68" t="s">
        <v>560</v>
      </c>
      <c r="C76" s="131" t="s">
        <v>82</v>
      </c>
      <c r="D76" s="132" t="s">
        <v>82</v>
      </c>
      <c r="E76" s="87"/>
      <c r="F76" s="138" t="str">
        <f t="shared" si="0"/>
        <v/>
      </c>
      <c r="G76" s="138" t="str">
        <f t="shared" si="1"/>
        <v/>
      </c>
      <c r="H76"/>
      <c r="I76" s="68"/>
      <c r="L76" s="87"/>
      <c r="M76" s="77"/>
      <c r="N76" s="77"/>
    </row>
    <row r="77" spans="1:14" x14ac:dyDescent="0.25">
      <c r="A77" s="51" t="s">
        <v>2774</v>
      </c>
      <c r="B77" s="78" t="s">
        <v>141</v>
      </c>
      <c r="C77" s="133">
        <f>SUM(C62:C76)</f>
        <v>0</v>
      </c>
      <c r="D77" s="76">
        <f>SUM(D62:D76)</f>
        <v>0</v>
      </c>
      <c r="E77" s="87"/>
      <c r="F77" s="139">
        <f>SUM(F62:F76)</f>
        <v>0</v>
      </c>
      <c r="G77" s="139">
        <f>SUM(G62:G76)</f>
        <v>0</v>
      </c>
      <c r="H77"/>
      <c r="I77" s="78"/>
      <c r="J77" s="68"/>
      <c r="K77" s="68"/>
      <c r="L77" s="87"/>
      <c r="M77" s="79"/>
      <c r="N77" s="79"/>
    </row>
    <row r="78" spans="1:14" x14ac:dyDescent="0.25">
      <c r="A78" s="70"/>
      <c r="B78" s="71" t="s">
        <v>800</v>
      </c>
      <c r="C78" s="70" t="s">
        <v>110</v>
      </c>
      <c r="D78" s="70"/>
      <c r="E78" s="72"/>
      <c r="F78" s="70" t="s">
        <v>780</v>
      </c>
      <c r="G78" s="70"/>
      <c r="H78"/>
      <c r="I78" s="94"/>
      <c r="J78" s="65"/>
      <c r="K78" s="65"/>
      <c r="L78" s="57"/>
      <c r="M78" s="65"/>
      <c r="N78" s="65"/>
    </row>
    <row r="79" spans="1:14" x14ac:dyDescent="0.25">
      <c r="A79" s="51" t="s">
        <v>2775</v>
      </c>
      <c r="B79" s="68" t="s">
        <v>802</v>
      </c>
      <c r="C79" s="131" t="s">
        <v>82</v>
      </c>
      <c r="E79" s="96"/>
      <c r="F79" s="138" t="str">
        <f>IF($C$82=0,"",IF(C79="[for completion]","",C79/$C$82))</f>
        <v/>
      </c>
      <c r="G79" s="76"/>
      <c r="H79"/>
      <c r="I79" s="68"/>
      <c r="L79" s="96"/>
      <c r="M79" s="77"/>
      <c r="N79" s="76"/>
    </row>
    <row r="80" spans="1:14" x14ac:dyDescent="0.25">
      <c r="A80" s="51" t="s">
        <v>2776</v>
      </c>
      <c r="B80" s="68" t="s">
        <v>804</v>
      </c>
      <c r="C80" s="131" t="s">
        <v>82</v>
      </c>
      <c r="E80" s="96"/>
      <c r="F80" s="138" t="str">
        <f>IF($C$82=0,"",IF(C80="[for completion]","",C80/$C$82))</f>
        <v/>
      </c>
      <c r="G80" s="76"/>
      <c r="H80"/>
      <c r="I80" s="68"/>
      <c r="L80" s="96"/>
      <c r="M80" s="77"/>
      <c r="N80" s="76"/>
    </row>
    <row r="81" spans="1:14" x14ac:dyDescent="0.25">
      <c r="A81" s="51" t="s">
        <v>2777</v>
      </c>
      <c r="B81" s="68" t="s">
        <v>139</v>
      </c>
      <c r="C81" s="131" t="s">
        <v>82</v>
      </c>
      <c r="E81" s="87"/>
      <c r="F81" s="138" t="str">
        <f>IF($C$82=0,"",IF(C81="[for completion]","",C81/$C$82))</f>
        <v/>
      </c>
      <c r="G81" s="76"/>
      <c r="H81"/>
      <c r="I81" s="68"/>
      <c r="L81" s="87"/>
      <c r="M81" s="77"/>
      <c r="N81" s="76"/>
    </row>
    <row r="82" spans="1:14" x14ac:dyDescent="0.25">
      <c r="A82" s="51" t="s">
        <v>2778</v>
      </c>
      <c r="B82" s="78" t="s">
        <v>141</v>
      </c>
      <c r="C82" s="133">
        <f>SUM(C79:C81)</f>
        <v>0</v>
      </c>
      <c r="D82" s="68"/>
      <c r="E82" s="87"/>
      <c r="F82" s="139">
        <f>SUM(F79:F81)</f>
        <v>0</v>
      </c>
      <c r="G82" s="76"/>
      <c r="H82"/>
      <c r="I82" s="68"/>
      <c r="L82" s="87"/>
      <c r="M82" s="77"/>
      <c r="N82" s="76"/>
    </row>
    <row r="83" spans="1:14" outlineLevel="1" x14ac:dyDescent="0.25">
      <c r="A83" s="51" t="s">
        <v>2779</v>
      </c>
      <c r="B83" s="78"/>
      <c r="C83" s="68"/>
      <c r="D83" s="68"/>
      <c r="E83" s="87"/>
      <c r="F83" s="79"/>
      <c r="G83" s="76"/>
      <c r="H83"/>
      <c r="I83" s="68"/>
      <c r="L83" s="87"/>
      <c r="M83" s="77"/>
      <c r="N83" s="76"/>
    </row>
    <row r="84" spans="1:14" outlineLevel="1" x14ac:dyDescent="0.25">
      <c r="A84" s="51" t="s">
        <v>2780</v>
      </c>
      <c r="B84" s="78"/>
      <c r="C84" s="68"/>
      <c r="D84" s="68"/>
      <c r="E84" s="87"/>
      <c r="F84" s="79"/>
      <c r="G84" s="76"/>
      <c r="H84"/>
      <c r="I84" s="68"/>
      <c r="L84" s="87"/>
      <c r="M84" s="77"/>
      <c r="N84" s="76"/>
    </row>
    <row r="85" spans="1:14" outlineLevel="1" x14ac:dyDescent="0.25">
      <c r="A85" s="51" t="s">
        <v>2781</v>
      </c>
      <c r="B85" s="68"/>
      <c r="E85" s="87"/>
      <c r="F85" s="77"/>
      <c r="G85" s="76"/>
      <c r="H85"/>
      <c r="I85" s="68"/>
      <c r="L85" s="87"/>
      <c r="M85" s="77"/>
      <c r="N85" s="76"/>
    </row>
    <row r="86" spans="1:14" outlineLevel="1" x14ac:dyDescent="0.25">
      <c r="A86" s="51" t="s">
        <v>2782</v>
      </c>
      <c r="B86" s="68"/>
      <c r="E86" s="87"/>
      <c r="F86" s="77"/>
      <c r="G86" s="76"/>
      <c r="H86"/>
      <c r="I86" s="68"/>
      <c r="L86" s="87"/>
      <c r="M86" s="77"/>
      <c r="N86" s="76"/>
    </row>
    <row r="87" spans="1:14" outlineLevel="1" x14ac:dyDescent="0.25">
      <c r="A87" s="51" t="s">
        <v>2783</v>
      </c>
      <c r="B87" s="68"/>
      <c r="E87" s="87"/>
      <c r="F87" s="77"/>
      <c r="G87" s="76"/>
      <c r="H87"/>
      <c r="I87" s="68"/>
      <c r="L87" s="87"/>
      <c r="M87" s="77"/>
      <c r="N87" s="76"/>
    </row>
    <row r="88" spans="1:14" ht="15" customHeight="1" x14ac:dyDescent="0.25">
      <c r="A88" s="70"/>
      <c r="B88" s="71" t="s">
        <v>477</v>
      </c>
      <c r="C88" s="70" t="s">
        <v>780</v>
      </c>
      <c r="D88" s="70"/>
      <c r="E88" s="72"/>
      <c r="F88" s="73"/>
      <c r="G88" s="73"/>
      <c r="H88"/>
      <c r="I88" s="94"/>
      <c r="J88" s="65"/>
      <c r="K88" s="65"/>
      <c r="L88" s="57"/>
      <c r="M88" s="83"/>
      <c r="N88" s="83"/>
    </row>
    <row r="89" spans="1:14" x14ac:dyDescent="0.25">
      <c r="A89" s="51" t="s">
        <v>2784</v>
      </c>
      <c r="B89" s="93" t="s">
        <v>479</v>
      </c>
      <c r="C89" s="128">
        <f>SUM(C90:C116)</f>
        <v>0</v>
      </c>
      <c r="G89" s="51"/>
      <c r="H89"/>
      <c r="I89" s="57"/>
      <c r="N89" s="51"/>
    </row>
    <row r="90" spans="1:14" x14ac:dyDescent="0.25">
      <c r="A90" s="51" t="s">
        <v>2785</v>
      </c>
      <c r="B90" s="51" t="s">
        <v>481</v>
      </c>
      <c r="C90" s="128" t="s">
        <v>82</v>
      </c>
      <c r="G90" s="51"/>
      <c r="H90"/>
      <c r="N90" s="51"/>
    </row>
    <row r="91" spans="1:14" x14ac:dyDescent="0.25">
      <c r="A91" s="51" t="s">
        <v>2786</v>
      </c>
      <c r="B91" s="51" t="s">
        <v>483</v>
      </c>
      <c r="C91" s="128" t="s">
        <v>82</v>
      </c>
      <c r="G91" s="51"/>
      <c r="H91"/>
      <c r="N91" s="51"/>
    </row>
    <row r="92" spans="1:14" x14ac:dyDescent="0.25">
      <c r="A92" s="51" t="s">
        <v>2787</v>
      </c>
      <c r="B92" s="51" t="s">
        <v>485</v>
      </c>
      <c r="C92" s="128" t="s">
        <v>82</v>
      </c>
      <c r="G92" s="51"/>
      <c r="H92"/>
      <c r="N92" s="51"/>
    </row>
    <row r="93" spans="1:14" x14ac:dyDescent="0.25">
      <c r="A93" s="51" t="s">
        <v>2788</v>
      </c>
      <c r="B93" s="51" t="s">
        <v>487</v>
      </c>
      <c r="C93" s="128" t="s">
        <v>82</v>
      </c>
      <c r="G93" s="51"/>
      <c r="H93"/>
      <c r="N93" s="51"/>
    </row>
    <row r="94" spans="1:14" x14ac:dyDescent="0.25">
      <c r="A94" s="51" t="s">
        <v>2789</v>
      </c>
      <c r="B94" s="51" t="s">
        <v>489</v>
      </c>
      <c r="C94" s="128" t="s">
        <v>82</v>
      </c>
      <c r="G94" s="51"/>
      <c r="H94"/>
      <c r="N94" s="51"/>
    </row>
    <row r="95" spans="1:14" x14ac:dyDescent="0.25">
      <c r="A95" s="51" t="s">
        <v>2790</v>
      </c>
      <c r="B95" s="51" t="s">
        <v>2256</v>
      </c>
      <c r="C95" s="128" t="s">
        <v>82</v>
      </c>
      <c r="G95" s="51"/>
      <c r="H95"/>
      <c r="N95" s="51"/>
    </row>
    <row r="96" spans="1:14" x14ac:dyDescent="0.25">
      <c r="A96" s="51" t="s">
        <v>2791</v>
      </c>
      <c r="B96" s="51" t="s">
        <v>492</v>
      </c>
      <c r="C96" s="128" t="s">
        <v>82</v>
      </c>
      <c r="G96" s="51"/>
      <c r="H96"/>
      <c r="N96" s="51"/>
    </row>
    <row r="97" spans="1:14" x14ac:dyDescent="0.25">
      <c r="A97" s="51" t="s">
        <v>2792</v>
      </c>
      <c r="B97" s="51" t="s">
        <v>494</v>
      </c>
      <c r="C97" s="128" t="s">
        <v>82</v>
      </c>
      <c r="G97" s="51"/>
      <c r="H97"/>
      <c r="N97" s="51"/>
    </row>
    <row r="98" spans="1:14" x14ac:dyDescent="0.25">
      <c r="A98" s="51" t="s">
        <v>2793</v>
      </c>
      <c r="B98" s="51" t="s">
        <v>496</v>
      </c>
      <c r="C98" s="128" t="s">
        <v>82</v>
      </c>
      <c r="G98" s="51"/>
      <c r="H98"/>
      <c r="N98" s="51"/>
    </row>
    <row r="99" spans="1:14" x14ac:dyDescent="0.25">
      <c r="A99" s="51" t="s">
        <v>2794</v>
      </c>
      <c r="B99" s="51" t="s">
        <v>498</v>
      </c>
      <c r="C99" s="128" t="s">
        <v>82</v>
      </c>
      <c r="G99" s="51"/>
      <c r="H99"/>
      <c r="N99" s="51"/>
    </row>
    <row r="100" spans="1:14" x14ac:dyDescent="0.25">
      <c r="A100" s="51" t="s">
        <v>2795</v>
      </c>
      <c r="B100" s="51" t="s">
        <v>500</v>
      </c>
      <c r="C100" s="128" t="s">
        <v>82</v>
      </c>
      <c r="G100" s="51"/>
      <c r="H100"/>
      <c r="N100" s="51"/>
    </row>
    <row r="101" spans="1:14" x14ac:dyDescent="0.25">
      <c r="A101" s="51" t="s">
        <v>2796</v>
      </c>
      <c r="B101" s="51" t="s">
        <v>502</v>
      </c>
      <c r="C101" s="128" t="s">
        <v>82</v>
      </c>
      <c r="G101" s="51"/>
      <c r="H101"/>
      <c r="N101" s="51"/>
    </row>
    <row r="102" spans="1:14" x14ac:dyDescent="0.25">
      <c r="A102" s="51" t="s">
        <v>2797</v>
      </c>
      <c r="B102" s="51" t="s">
        <v>504</v>
      </c>
      <c r="C102" s="128" t="s">
        <v>82</v>
      </c>
      <c r="G102" s="51"/>
      <c r="H102"/>
      <c r="N102" s="51"/>
    </row>
    <row r="103" spans="1:14" x14ac:dyDescent="0.25">
      <c r="A103" s="51" t="s">
        <v>2798</v>
      </c>
      <c r="B103" s="51" t="s">
        <v>506</v>
      </c>
      <c r="C103" s="128" t="s">
        <v>82</v>
      </c>
      <c r="G103" s="51"/>
      <c r="H103"/>
      <c r="N103" s="51"/>
    </row>
    <row r="104" spans="1:14" x14ac:dyDescent="0.25">
      <c r="A104" s="51" t="s">
        <v>2799</v>
      </c>
      <c r="B104" s="51" t="s">
        <v>508</v>
      </c>
      <c r="C104" s="128" t="s">
        <v>82</v>
      </c>
      <c r="G104" s="51"/>
      <c r="H104"/>
      <c r="N104" s="51"/>
    </row>
    <row r="105" spans="1:14" x14ac:dyDescent="0.25">
      <c r="A105" s="51" t="s">
        <v>2800</v>
      </c>
      <c r="B105" s="51" t="s">
        <v>3</v>
      </c>
      <c r="C105" s="128" t="s">
        <v>82</v>
      </c>
      <c r="G105" s="51"/>
      <c r="H105"/>
      <c r="N105" s="51"/>
    </row>
    <row r="106" spans="1:14" x14ac:dyDescent="0.25">
      <c r="A106" s="51" t="s">
        <v>2801</v>
      </c>
      <c r="B106" s="51" t="s">
        <v>511</v>
      </c>
      <c r="C106" s="128" t="s">
        <v>82</v>
      </c>
      <c r="G106" s="51"/>
      <c r="H106"/>
      <c r="N106" s="51"/>
    </row>
    <row r="107" spans="1:14" x14ac:dyDescent="0.25">
      <c r="A107" s="51" t="s">
        <v>2802</v>
      </c>
      <c r="B107" s="51" t="s">
        <v>513</v>
      </c>
      <c r="C107" s="128" t="s">
        <v>82</v>
      </c>
      <c r="G107" s="51"/>
      <c r="H107"/>
      <c r="N107" s="51"/>
    </row>
    <row r="108" spans="1:14" x14ac:dyDescent="0.25">
      <c r="A108" s="51" t="s">
        <v>2803</v>
      </c>
      <c r="B108" s="51" t="s">
        <v>515</v>
      </c>
      <c r="C108" s="128" t="s">
        <v>82</v>
      </c>
      <c r="G108" s="51"/>
      <c r="H108"/>
      <c r="N108" s="51"/>
    </row>
    <row r="109" spans="1:14" x14ac:dyDescent="0.25">
      <c r="A109" s="51" t="s">
        <v>2804</v>
      </c>
      <c r="B109" s="51" t="s">
        <v>517</v>
      </c>
      <c r="C109" s="128" t="s">
        <v>82</v>
      </c>
      <c r="G109" s="51"/>
      <c r="H109"/>
      <c r="N109" s="51"/>
    </row>
    <row r="110" spans="1:14" x14ac:dyDescent="0.25">
      <c r="A110" s="51" t="s">
        <v>2805</v>
      </c>
      <c r="B110" s="51" t="s">
        <v>519</v>
      </c>
      <c r="C110" s="128" t="s">
        <v>82</v>
      </c>
      <c r="G110" s="51"/>
      <c r="H110"/>
      <c r="N110" s="51"/>
    </row>
    <row r="111" spans="1:14" x14ac:dyDescent="0.25">
      <c r="A111" s="51" t="s">
        <v>2806</v>
      </c>
      <c r="B111" s="51" t="s">
        <v>521</v>
      </c>
      <c r="C111" s="128" t="s">
        <v>82</v>
      </c>
      <c r="G111" s="51"/>
      <c r="H111"/>
      <c r="N111" s="51"/>
    </row>
    <row r="112" spans="1:14" x14ac:dyDescent="0.25">
      <c r="A112" s="51" t="s">
        <v>2807</v>
      </c>
      <c r="B112" s="51" t="s">
        <v>523</v>
      </c>
      <c r="C112" s="128" t="s">
        <v>82</v>
      </c>
      <c r="G112" s="51"/>
      <c r="H112"/>
      <c r="N112" s="51"/>
    </row>
    <row r="113" spans="1:14" x14ac:dyDescent="0.25">
      <c r="A113" s="51" t="s">
        <v>2808</v>
      </c>
      <c r="B113" s="51" t="s">
        <v>525</v>
      </c>
      <c r="C113" s="128" t="s">
        <v>82</v>
      </c>
      <c r="G113" s="51"/>
      <c r="H113"/>
      <c r="N113" s="51"/>
    </row>
    <row r="114" spans="1:14" x14ac:dyDescent="0.25">
      <c r="A114" s="51" t="s">
        <v>2809</v>
      </c>
      <c r="B114" s="51" t="s">
        <v>527</v>
      </c>
      <c r="C114" s="128" t="s">
        <v>82</v>
      </c>
      <c r="G114" s="51"/>
      <c r="H114"/>
      <c r="N114" s="51"/>
    </row>
    <row r="115" spans="1:14" x14ac:dyDescent="0.25">
      <c r="A115" s="51" t="s">
        <v>2810</v>
      </c>
      <c r="B115" s="51" t="s">
        <v>529</v>
      </c>
      <c r="C115" s="128" t="s">
        <v>82</v>
      </c>
      <c r="G115" s="51"/>
      <c r="H115"/>
      <c r="N115" s="51"/>
    </row>
    <row r="116" spans="1:14" x14ac:dyDescent="0.25">
      <c r="A116" s="51" t="s">
        <v>2811</v>
      </c>
      <c r="B116" s="51" t="s">
        <v>6</v>
      </c>
      <c r="C116" s="128" t="s">
        <v>82</v>
      </c>
      <c r="G116" s="51"/>
      <c r="H116"/>
      <c r="N116" s="51"/>
    </row>
    <row r="117" spans="1:14" x14ac:dyDescent="0.25">
      <c r="A117" s="51" t="s">
        <v>2812</v>
      </c>
      <c r="B117" s="93" t="s">
        <v>296</v>
      </c>
      <c r="C117" s="128">
        <f>SUM(C118:C120)</f>
        <v>0</v>
      </c>
      <c r="G117" s="51"/>
      <c r="H117"/>
      <c r="I117" s="57"/>
      <c r="N117" s="51"/>
    </row>
    <row r="118" spans="1:14" x14ac:dyDescent="0.25">
      <c r="A118" s="51" t="s">
        <v>2813</v>
      </c>
      <c r="B118" s="51" t="s">
        <v>535</v>
      </c>
      <c r="C118" s="128" t="s">
        <v>82</v>
      </c>
      <c r="G118" s="51"/>
      <c r="H118"/>
      <c r="N118" s="51"/>
    </row>
    <row r="119" spans="1:14" x14ac:dyDescent="0.25">
      <c r="A119" s="51" t="s">
        <v>2814</v>
      </c>
      <c r="B119" s="51" t="s">
        <v>537</v>
      </c>
      <c r="C119" s="128" t="s">
        <v>82</v>
      </c>
      <c r="G119" s="51"/>
      <c r="H119"/>
      <c r="N119" s="51"/>
    </row>
    <row r="120" spans="1:14" x14ac:dyDescent="0.25">
      <c r="A120" s="51" t="s">
        <v>2815</v>
      </c>
      <c r="B120" s="51" t="s">
        <v>2</v>
      </c>
      <c r="C120" s="128" t="s">
        <v>82</v>
      </c>
      <c r="G120" s="51"/>
      <c r="H120"/>
      <c r="N120" s="51"/>
    </row>
    <row r="121" spans="1:14" x14ac:dyDescent="0.25">
      <c r="A121" s="51" t="s">
        <v>2816</v>
      </c>
      <c r="B121" s="93" t="s">
        <v>139</v>
      </c>
      <c r="C121" s="128">
        <f>SUM(C122:C132)</f>
        <v>0</v>
      </c>
      <c r="G121" s="51"/>
      <c r="H121"/>
      <c r="I121" s="57"/>
      <c r="N121" s="51"/>
    </row>
    <row r="122" spans="1:14" x14ac:dyDescent="0.25">
      <c r="A122" s="51" t="s">
        <v>2817</v>
      </c>
      <c r="B122" s="68" t="s">
        <v>298</v>
      </c>
      <c r="C122" s="128" t="s">
        <v>82</v>
      </c>
      <c r="G122" s="51"/>
      <c r="H122"/>
      <c r="I122" s="68"/>
      <c r="N122" s="51"/>
    </row>
    <row r="123" spans="1:14" x14ac:dyDescent="0.25">
      <c r="A123" s="51" t="s">
        <v>2818</v>
      </c>
      <c r="B123" s="51" t="s">
        <v>532</v>
      </c>
      <c r="C123" s="128" t="s">
        <v>82</v>
      </c>
      <c r="G123" s="51"/>
      <c r="H123"/>
      <c r="I123" s="68"/>
      <c r="N123" s="51"/>
    </row>
    <row r="124" spans="1:14" x14ac:dyDescent="0.25">
      <c r="A124" s="51" t="s">
        <v>2819</v>
      </c>
      <c r="B124" s="68" t="s">
        <v>300</v>
      </c>
      <c r="C124" s="128" t="s">
        <v>82</v>
      </c>
      <c r="G124" s="51"/>
      <c r="H124"/>
      <c r="I124" s="68"/>
      <c r="N124" s="51"/>
    </row>
    <row r="125" spans="1:14" x14ac:dyDescent="0.25">
      <c r="A125" s="51" t="s">
        <v>2820</v>
      </c>
      <c r="B125" s="68" t="s">
        <v>302</v>
      </c>
      <c r="C125" s="128" t="s">
        <v>82</v>
      </c>
      <c r="G125" s="51"/>
      <c r="H125"/>
      <c r="I125" s="68"/>
      <c r="N125" s="51"/>
    </row>
    <row r="126" spans="1:14" x14ac:dyDescent="0.25">
      <c r="A126" s="51" t="s">
        <v>2821</v>
      </c>
      <c r="B126" s="68" t="s">
        <v>12</v>
      </c>
      <c r="C126" s="128" t="s">
        <v>82</v>
      </c>
      <c r="G126" s="51"/>
      <c r="H126"/>
      <c r="I126" s="68"/>
      <c r="N126" s="51"/>
    </row>
    <row r="127" spans="1:14" x14ac:dyDescent="0.25">
      <c r="A127" s="51" t="s">
        <v>2822</v>
      </c>
      <c r="B127" s="68" t="s">
        <v>305</v>
      </c>
      <c r="C127" s="128" t="s">
        <v>82</v>
      </c>
      <c r="G127" s="51"/>
      <c r="H127"/>
      <c r="I127" s="68"/>
      <c r="N127" s="51"/>
    </row>
    <row r="128" spans="1:14" x14ac:dyDescent="0.25">
      <c r="A128" s="51" t="s">
        <v>2823</v>
      </c>
      <c r="B128" s="68" t="s">
        <v>307</v>
      </c>
      <c r="C128" s="128" t="s">
        <v>82</v>
      </c>
      <c r="G128" s="51"/>
      <c r="H128"/>
      <c r="I128" s="68"/>
      <c r="N128" s="51"/>
    </row>
    <row r="129" spans="1:14" x14ac:dyDescent="0.25">
      <c r="A129" s="51" t="s">
        <v>2824</v>
      </c>
      <c r="B129" s="68" t="s">
        <v>309</v>
      </c>
      <c r="C129" s="128" t="s">
        <v>82</v>
      </c>
      <c r="G129" s="51"/>
      <c r="H129"/>
      <c r="I129" s="68"/>
      <c r="N129" s="51"/>
    </row>
    <row r="130" spans="1:14" x14ac:dyDescent="0.25">
      <c r="A130" s="51" t="s">
        <v>2825</v>
      </c>
      <c r="B130" s="68" t="s">
        <v>311</v>
      </c>
      <c r="C130" s="128" t="s">
        <v>82</v>
      </c>
      <c r="G130" s="51"/>
      <c r="H130"/>
      <c r="I130" s="68"/>
      <c r="N130" s="51"/>
    </row>
    <row r="131" spans="1:14" x14ac:dyDescent="0.25">
      <c r="A131" s="51" t="s">
        <v>2826</v>
      </c>
      <c r="B131" s="68" t="s">
        <v>313</v>
      </c>
      <c r="C131" s="128" t="s">
        <v>82</v>
      </c>
      <c r="G131" s="51"/>
      <c r="H131"/>
      <c r="I131" s="68"/>
      <c r="N131" s="51"/>
    </row>
    <row r="132" spans="1:14" x14ac:dyDescent="0.25">
      <c r="A132" s="51" t="s">
        <v>2827</v>
      </c>
      <c r="B132" s="68" t="s">
        <v>139</v>
      </c>
      <c r="C132" s="128" t="s">
        <v>82</v>
      </c>
      <c r="G132" s="51"/>
      <c r="H132"/>
      <c r="I132" s="68"/>
      <c r="N132" s="51"/>
    </row>
    <row r="133" spans="1:14" outlineLevel="1" x14ac:dyDescent="0.25">
      <c r="A133" s="51" t="s">
        <v>2828</v>
      </c>
      <c r="B133" s="80" t="s">
        <v>143</v>
      </c>
      <c r="C133" s="128"/>
      <c r="G133" s="51"/>
      <c r="H133"/>
      <c r="I133" s="68"/>
      <c r="N133" s="51"/>
    </row>
    <row r="134" spans="1:14" outlineLevel="1" x14ac:dyDescent="0.25">
      <c r="A134" s="51" t="s">
        <v>2829</v>
      </c>
      <c r="B134" s="80" t="s">
        <v>143</v>
      </c>
      <c r="C134" s="128"/>
      <c r="G134" s="51"/>
      <c r="H134"/>
      <c r="I134" s="68"/>
      <c r="N134" s="51"/>
    </row>
    <row r="135" spans="1:14" outlineLevel="1" x14ac:dyDescent="0.25">
      <c r="A135" s="51" t="s">
        <v>2830</v>
      </c>
      <c r="B135" s="80" t="s">
        <v>143</v>
      </c>
      <c r="C135" s="128"/>
      <c r="G135" s="51"/>
      <c r="H135"/>
      <c r="I135" s="68"/>
      <c r="N135" s="51"/>
    </row>
    <row r="136" spans="1:14" outlineLevel="1" x14ac:dyDescent="0.25">
      <c r="A136" s="51" t="s">
        <v>2831</v>
      </c>
      <c r="B136" s="80" t="s">
        <v>143</v>
      </c>
      <c r="C136" s="128"/>
      <c r="G136" s="51"/>
      <c r="H136"/>
      <c r="I136" s="68"/>
      <c r="N136" s="51"/>
    </row>
    <row r="137" spans="1:14" outlineLevel="1" x14ac:dyDescent="0.25">
      <c r="A137" s="51" t="s">
        <v>2832</v>
      </c>
      <c r="B137" s="80" t="s">
        <v>143</v>
      </c>
      <c r="C137" s="128"/>
      <c r="G137" s="51"/>
      <c r="H137"/>
      <c r="I137" s="68"/>
      <c r="N137" s="51"/>
    </row>
    <row r="138" spans="1:14" outlineLevel="1" x14ac:dyDescent="0.25">
      <c r="A138" s="51" t="s">
        <v>2833</v>
      </c>
      <c r="B138" s="80" t="s">
        <v>143</v>
      </c>
      <c r="C138" s="128"/>
      <c r="G138" s="51"/>
      <c r="H138"/>
      <c r="I138" s="68"/>
      <c r="N138" s="51"/>
    </row>
    <row r="139" spans="1:14" outlineLevel="1" x14ac:dyDescent="0.25">
      <c r="A139" s="51" t="s">
        <v>2834</v>
      </c>
      <c r="B139" s="80" t="s">
        <v>143</v>
      </c>
      <c r="C139" s="128"/>
      <c r="G139" s="51"/>
      <c r="H139"/>
      <c r="I139" s="68"/>
      <c r="N139" s="51"/>
    </row>
    <row r="140" spans="1:14" outlineLevel="1" x14ac:dyDescent="0.25">
      <c r="A140" s="51" t="s">
        <v>2835</v>
      </c>
      <c r="B140" s="80" t="s">
        <v>143</v>
      </c>
      <c r="C140" s="128"/>
      <c r="G140" s="51"/>
      <c r="H140"/>
      <c r="I140" s="68"/>
      <c r="N140" s="51"/>
    </row>
    <row r="141" spans="1:14" outlineLevel="1" x14ac:dyDescent="0.25">
      <c r="A141" s="51" t="s">
        <v>2836</v>
      </c>
      <c r="B141" s="80" t="s">
        <v>143</v>
      </c>
      <c r="C141" s="128"/>
      <c r="G141" s="51"/>
      <c r="H141"/>
      <c r="I141" s="68"/>
      <c r="N141" s="51"/>
    </row>
    <row r="142" spans="1:14" outlineLevel="1" x14ac:dyDescent="0.25">
      <c r="A142" s="51" t="s">
        <v>2837</v>
      </c>
      <c r="B142" s="80" t="s">
        <v>143</v>
      </c>
      <c r="C142" s="128"/>
      <c r="G142" s="51"/>
      <c r="H142"/>
      <c r="I142" s="68"/>
      <c r="N142" s="51"/>
    </row>
    <row r="143" spans="1:14" ht="15" customHeight="1" x14ac:dyDescent="0.25">
      <c r="A143" s="70"/>
      <c r="B143" s="137" t="s">
        <v>1522</v>
      </c>
      <c r="C143" s="129" t="s">
        <v>780</v>
      </c>
      <c r="D143" s="70"/>
      <c r="E143" s="72"/>
      <c r="F143" s="70"/>
      <c r="G143" s="73"/>
      <c r="H143"/>
      <c r="I143" s="94"/>
      <c r="J143" s="65"/>
      <c r="K143" s="65"/>
      <c r="L143" s="57"/>
      <c r="M143" s="65"/>
      <c r="N143" s="83"/>
    </row>
    <row r="144" spans="1:14" x14ac:dyDescent="0.25">
      <c r="A144" s="51" t="s">
        <v>2838</v>
      </c>
      <c r="B144" s="68" t="s">
        <v>560</v>
      </c>
      <c r="C144" s="128" t="s">
        <v>82</v>
      </c>
      <c r="G144" s="51"/>
      <c r="H144"/>
      <c r="I144" s="68"/>
      <c r="N144" s="51"/>
    </row>
    <row r="145" spans="1:14" x14ac:dyDescent="0.25">
      <c r="A145" s="51" t="s">
        <v>2839</v>
      </c>
      <c r="B145" s="68" t="s">
        <v>560</v>
      </c>
      <c r="C145" s="128" t="s">
        <v>82</v>
      </c>
      <c r="G145" s="51"/>
      <c r="H145"/>
      <c r="I145" s="68"/>
      <c r="N145" s="51"/>
    </row>
    <row r="146" spans="1:14" x14ac:dyDescent="0.25">
      <c r="A146" s="51" t="s">
        <v>2840</v>
      </c>
      <c r="B146" s="68" t="s">
        <v>560</v>
      </c>
      <c r="C146" s="128" t="s">
        <v>82</v>
      </c>
      <c r="G146" s="51"/>
      <c r="H146"/>
      <c r="I146" s="68"/>
      <c r="N146" s="51"/>
    </row>
    <row r="147" spans="1:14" x14ac:dyDescent="0.25">
      <c r="A147" s="51" t="s">
        <v>2841</v>
      </c>
      <c r="B147" s="68" t="s">
        <v>560</v>
      </c>
      <c r="C147" s="128" t="s">
        <v>82</v>
      </c>
      <c r="G147" s="51"/>
      <c r="H147"/>
      <c r="I147" s="68"/>
      <c r="N147" s="51"/>
    </row>
    <row r="148" spans="1:14" x14ac:dyDescent="0.25">
      <c r="A148" s="51" t="s">
        <v>2842</v>
      </c>
      <c r="B148" s="68" t="s">
        <v>560</v>
      </c>
      <c r="C148" s="128" t="s">
        <v>82</v>
      </c>
      <c r="G148" s="51"/>
      <c r="H148"/>
      <c r="I148" s="68"/>
      <c r="N148" s="51"/>
    </row>
    <row r="149" spans="1:14" x14ac:dyDescent="0.25">
      <c r="A149" s="51" t="s">
        <v>2843</v>
      </c>
      <c r="B149" s="68" t="s">
        <v>560</v>
      </c>
      <c r="C149" s="128" t="s">
        <v>82</v>
      </c>
      <c r="G149" s="51"/>
      <c r="H149"/>
      <c r="I149" s="68"/>
      <c r="N149" s="51"/>
    </row>
    <row r="150" spans="1:14" x14ac:dyDescent="0.25">
      <c r="A150" s="51" t="s">
        <v>2844</v>
      </c>
      <c r="B150" s="68" t="s">
        <v>560</v>
      </c>
      <c r="C150" s="128" t="s">
        <v>82</v>
      </c>
      <c r="G150" s="51"/>
      <c r="H150"/>
      <c r="I150" s="68"/>
      <c r="N150" s="51"/>
    </row>
    <row r="151" spans="1:14" x14ac:dyDescent="0.25">
      <c r="A151" s="51" t="s">
        <v>2845</v>
      </c>
      <c r="B151" s="68" t="s">
        <v>560</v>
      </c>
      <c r="C151" s="128" t="s">
        <v>82</v>
      </c>
      <c r="G151" s="51"/>
      <c r="H151"/>
      <c r="I151" s="68"/>
      <c r="N151" s="51"/>
    </row>
    <row r="152" spans="1:14" x14ac:dyDescent="0.25">
      <c r="A152" s="51" t="s">
        <v>2846</v>
      </c>
      <c r="B152" s="68" t="s">
        <v>560</v>
      </c>
      <c r="C152" s="128" t="s">
        <v>82</v>
      </c>
      <c r="G152" s="51"/>
      <c r="H152"/>
      <c r="I152" s="68"/>
      <c r="N152" s="51"/>
    </row>
    <row r="153" spans="1:14" x14ac:dyDescent="0.25">
      <c r="A153" s="51" t="s">
        <v>2847</v>
      </c>
      <c r="B153" s="68" t="s">
        <v>560</v>
      </c>
      <c r="C153" s="128" t="s">
        <v>82</v>
      </c>
      <c r="G153" s="51"/>
      <c r="H153"/>
      <c r="I153" s="68"/>
      <c r="N153" s="51"/>
    </row>
    <row r="154" spans="1:14" x14ac:dyDescent="0.25">
      <c r="A154" s="51" t="s">
        <v>2848</v>
      </c>
      <c r="B154" s="68" t="s">
        <v>560</v>
      </c>
      <c r="C154" s="128" t="s">
        <v>82</v>
      </c>
      <c r="G154" s="51"/>
      <c r="H154"/>
      <c r="I154" s="68"/>
      <c r="N154" s="51"/>
    </row>
    <row r="155" spans="1:14" x14ac:dyDescent="0.25">
      <c r="A155" s="51" t="s">
        <v>2849</v>
      </c>
      <c r="B155" s="68" t="s">
        <v>560</v>
      </c>
      <c r="C155" s="128" t="s">
        <v>82</v>
      </c>
      <c r="G155" s="51"/>
      <c r="H155"/>
      <c r="I155" s="68"/>
      <c r="N155" s="51"/>
    </row>
    <row r="156" spans="1:14" x14ac:dyDescent="0.25">
      <c r="A156" s="51" t="s">
        <v>2850</v>
      </c>
      <c r="B156" s="68" t="s">
        <v>560</v>
      </c>
      <c r="C156" s="128" t="s">
        <v>82</v>
      </c>
      <c r="G156" s="51"/>
      <c r="H156"/>
      <c r="I156" s="68"/>
      <c r="N156" s="51"/>
    </row>
    <row r="157" spans="1:14" x14ac:dyDescent="0.25">
      <c r="A157" s="51" t="s">
        <v>2851</v>
      </c>
      <c r="B157" s="68" t="s">
        <v>560</v>
      </c>
      <c r="C157" s="128" t="s">
        <v>82</v>
      </c>
      <c r="G157" s="51"/>
      <c r="H157"/>
      <c r="I157" s="68"/>
      <c r="N157" s="51"/>
    </row>
    <row r="158" spans="1:14" x14ac:dyDescent="0.25">
      <c r="A158" s="51" t="s">
        <v>2852</v>
      </c>
      <c r="B158" s="68" t="s">
        <v>560</v>
      </c>
      <c r="C158" s="128" t="s">
        <v>82</v>
      </c>
      <c r="G158" s="51"/>
      <c r="H158"/>
      <c r="I158" s="68"/>
      <c r="N158" s="51"/>
    </row>
    <row r="159" spans="1:14" x14ac:dyDescent="0.25">
      <c r="A159" s="51" t="s">
        <v>2853</v>
      </c>
      <c r="B159" s="68" t="s">
        <v>560</v>
      </c>
      <c r="C159" s="128" t="s">
        <v>82</v>
      </c>
      <c r="G159" s="51"/>
      <c r="H159"/>
      <c r="I159" s="68"/>
      <c r="N159" s="51"/>
    </row>
    <row r="160" spans="1:14" x14ac:dyDescent="0.25">
      <c r="A160" s="51" t="s">
        <v>2854</v>
      </c>
      <c r="B160" s="68" t="s">
        <v>560</v>
      </c>
      <c r="C160" s="128" t="s">
        <v>82</v>
      </c>
      <c r="G160" s="51"/>
      <c r="H160"/>
      <c r="I160" s="68"/>
      <c r="N160" s="51"/>
    </row>
    <row r="161" spans="1:14" x14ac:dyDescent="0.25">
      <c r="A161" s="51" t="s">
        <v>2855</v>
      </c>
      <c r="B161" s="68" t="s">
        <v>560</v>
      </c>
      <c r="C161" s="128" t="s">
        <v>82</v>
      </c>
      <c r="G161" s="51"/>
      <c r="H161"/>
      <c r="I161" s="68"/>
      <c r="N161" s="51"/>
    </row>
    <row r="162" spans="1:14" x14ac:dyDescent="0.25">
      <c r="A162" s="51" t="s">
        <v>2856</v>
      </c>
      <c r="B162" s="68" t="s">
        <v>560</v>
      </c>
      <c r="C162" s="128" t="s">
        <v>82</v>
      </c>
      <c r="G162" s="51"/>
      <c r="H162"/>
      <c r="I162" s="68"/>
      <c r="N162" s="51"/>
    </row>
    <row r="163" spans="1:14" x14ac:dyDescent="0.25">
      <c r="A163" s="51" t="s">
        <v>2857</v>
      </c>
      <c r="B163" s="68" t="s">
        <v>560</v>
      </c>
      <c r="C163" s="128" t="s">
        <v>82</v>
      </c>
      <c r="G163" s="51"/>
      <c r="H163"/>
      <c r="I163" s="68"/>
      <c r="N163" s="51"/>
    </row>
    <row r="164" spans="1:14" x14ac:dyDescent="0.25">
      <c r="A164" s="51" t="s">
        <v>2858</v>
      </c>
      <c r="B164" s="68" t="s">
        <v>560</v>
      </c>
      <c r="C164" s="128" t="s">
        <v>82</v>
      </c>
      <c r="G164" s="51"/>
      <c r="H164"/>
      <c r="I164" s="68"/>
      <c r="N164" s="51"/>
    </row>
    <row r="165" spans="1:14" x14ac:dyDescent="0.25">
      <c r="A165" s="51" t="s">
        <v>2859</v>
      </c>
      <c r="B165" s="68" t="s">
        <v>560</v>
      </c>
      <c r="C165" s="128" t="s">
        <v>82</v>
      </c>
      <c r="G165" s="51"/>
      <c r="H165"/>
      <c r="I165" s="68"/>
      <c r="N165" s="51"/>
    </row>
    <row r="166" spans="1:14" x14ac:dyDescent="0.25">
      <c r="A166" s="51" t="s">
        <v>2860</v>
      </c>
      <c r="B166" s="68" t="s">
        <v>560</v>
      </c>
      <c r="C166" s="128" t="s">
        <v>82</v>
      </c>
      <c r="G166" s="51"/>
      <c r="H166"/>
      <c r="I166" s="68"/>
      <c r="N166" s="51"/>
    </row>
    <row r="167" spans="1:14" x14ac:dyDescent="0.25">
      <c r="A167" s="51" t="s">
        <v>2861</v>
      </c>
      <c r="B167" s="68" t="s">
        <v>560</v>
      </c>
      <c r="C167" s="128" t="s">
        <v>82</v>
      </c>
      <c r="G167" s="51"/>
      <c r="H167"/>
      <c r="I167" s="68"/>
      <c r="N167" s="51"/>
    </row>
    <row r="168" spans="1:14" x14ac:dyDescent="0.25">
      <c r="A168" s="51" t="s">
        <v>2862</v>
      </c>
      <c r="B168" s="68" t="s">
        <v>560</v>
      </c>
      <c r="C168" s="51" t="s">
        <v>82</v>
      </c>
      <c r="G168" s="51"/>
      <c r="H168"/>
      <c r="I168" s="68"/>
      <c r="N168" s="51"/>
    </row>
    <row r="169" spans="1:14" x14ac:dyDescent="0.25">
      <c r="A169" s="70"/>
      <c r="B169" s="71" t="s">
        <v>591</v>
      </c>
      <c r="C169" s="70" t="s">
        <v>780</v>
      </c>
      <c r="D169" s="70"/>
      <c r="E169" s="70"/>
      <c r="F169" s="73"/>
      <c r="G169" s="73"/>
      <c r="H169"/>
      <c r="I169" s="94"/>
      <c r="J169" s="65"/>
      <c r="K169" s="65"/>
      <c r="L169" s="65"/>
      <c r="M169" s="83"/>
      <c r="N169" s="83"/>
    </row>
    <row r="170" spans="1:14" x14ac:dyDescent="0.25">
      <c r="A170" s="51" t="s">
        <v>2863</v>
      </c>
      <c r="B170" s="51" t="s">
        <v>593</v>
      </c>
      <c r="C170" s="128" t="s">
        <v>82</v>
      </c>
      <c r="D170"/>
      <c r="E170"/>
      <c r="F170"/>
      <c r="G170"/>
      <c r="H170"/>
      <c r="K170"/>
      <c r="L170"/>
      <c r="M170"/>
      <c r="N170"/>
    </row>
    <row r="171" spans="1:14" x14ac:dyDescent="0.25">
      <c r="A171" s="51" t="s">
        <v>2864</v>
      </c>
      <c r="B171" s="51" t="s">
        <v>595</v>
      </c>
      <c r="C171" s="128" t="s">
        <v>82</v>
      </c>
      <c r="D171"/>
      <c r="E171"/>
      <c r="F171"/>
      <c r="G171"/>
      <c r="H171"/>
      <c r="K171"/>
      <c r="L171"/>
      <c r="M171"/>
      <c r="N171"/>
    </row>
    <row r="172" spans="1:14" x14ac:dyDescent="0.25">
      <c r="A172" s="51" t="s">
        <v>2865</v>
      </c>
      <c r="B172" s="51" t="s">
        <v>139</v>
      </c>
      <c r="C172" s="128" t="s">
        <v>82</v>
      </c>
      <c r="D172"/>
      <c r="E172"/>
      <c r="F172"/>
      <c r="G172"/>
      <c r="H172"/>
      <c r="K172"/>
      <c r="L172"/>
      <c r="M172"/>
      <c r="N172"/>
    </row>
    <row r="173" spans="1:14" outlineLevel="1" x14ac:dyDescent="0.25">
      <c r="A173" s="51" t="s">
        <v>2866</v>
      </c>
      <c r="C173" s="128"/>
      <c r="D173"/>
      <c r="E173"/>
      <c r="F173"/>
      <c r="G173"/>
      <c r="H173"/>
      <c r="K173"/>
      <c r="L173"/>
      <c r="M173"/>
      <c r="N173"/>
    </row>
    <row r="174" spans="1:14" outlineLevel="1" x14ac:dyDescent="0.25">
      <c r="A174" s="51" t="s">
        <v>2867</v>
      </c>
      <c r="C174" s="128"/>
      <c r="D174"/>
      <c r="E174"/>
      <c r="F174"/>
      <c r="G174"/>
      <c r="H174"/>
      <c r="K174"/>
      <c r="L174"/>
      <c r="M174"/>
      <c r="N174"/>
    </row>
    <row r="175" spans="1:14" outlineLevel="1" x14ac:dyDescent="0.25">
      <c r="A175" s="51" t="s">
        <v>2868</v>
      </c>
      <c r="C175" s="128"/>
      <c r="D175"/>
      <c r="E175"/>
      <c r="F175"/>
      <c r="G175"/>
      <c r="H175"/>
      <c r="K175"/>
      <c r="L175"/>
      <c r="M175"/>
      <c r="N175"/>
    </row>
    <row r="176" spans="1:14" outlineLevel="1" x14ac:dyDescent="0.25">
      <c r="A176" s="51" t="s">
        <v>2869</v>
      </c>
      <c r="C176" s="128"/>
      <c r="D176"/>
      <c r="E176"/>
      <c r="F176"/>
      <c r="G176"/>
      <c r="H176"/>
      <c r="K176"/>
      <c r="L176"/>
      <c r="M176"/>
      <c r="N176"/>
    </row>
    <row r="177" spans="1:14" x14ac:dyDescent="0.25">
      <c r="A177" s="70"/>
      <c r="B177" s="71" t="s">
        <v>603</v>
      </c>
      <c r="C177" s="70" t="s">
        <v>780</v>
      </c>
      <c r="D177" s="70"/>
      <c r="E177" s="70"/>
      <c r="F177" s="73"/>
      <c r="G177" s="73"/>
      <c r="H177"/>
      <c r="I177" s="94"/>
      <c r="J177" s="65"/>
      <c r="K177" s="65"/>
      <c r="L177" s="65"/>
      <c r="M177" s="83"/>
      <c r="N177" s="83"/>
    </row>
    <row r="178" spans="1:14" x14ac:dyDescent="0.25">
      <c r="A178" s="51" t="s">
        <v>2870</v>
      </c>
      <c r="B178" s="51" t="s">
        <v>605</v>
      </c>
      <c r="C178" s="128" t="s">
        <v>82</v>
      </c>
      <c r="D178" s="96"/>
      <c r="E178" s="96"/>
      <c r="F178" s="87"/>
      <c r="G178" s="76"/>
      <c r="H178"/>
      <c r="K178" s="96"/>
      <c r="L178" s="96"/>
      <c r="M178" s="87"/>
      <c r="N178" s="76"/>
    </row>
    <row r="179" spans="1:14" x14ac:dyDescent="0.25">
      <c r="A179" s="51" t="s">
        <v>2871</v>
      </c>
      <c r="B179" s="51" t="s">
        <v>607</v>
      </c>
      <c r="C179" s="128" t="s">
        <v>82</v>
      </c>
      <c r="D179" s="96"/>
      <c r="E179" s="96"/>
      <c r="F179" s="87"/>
      <c r="G179" s="76"/>
      <c r="H179"/>
      <c r="K179" s="96"/>
      <c r="L179" s="96"/>
      <c r="M179" s="87"/>
      <c r="N179" s="76"/>
    </row>
    <row r="180" spans="1:14" x14ac:dyDescent="0.25">
      <c r="A180" s="51" t="s">
        <v>2872</v>
      </c>
      <c r="B180" s="51" t="s">
        <v>139</v>
      </c>
      <c r="C180" s="128" t="s">
        <v>82</v>
      </c>
      <c r="D180" s="96"/>
      <c r="E180" s="96"/>
      <c r="F180" s="87"/>
      <c r="G180" s="76"/>
      <c r="H180"/>
      <c r="K180" s="96"/>
      <c r="L180" s="96"/>
      <c r="M180" s="87"/>
      <c r="N180" s="76"/>
    </row>
    <row r="181" spans="1:14" outlineLevel="1" x14ac:dyDescent="0.25">
      <c r="A181" s="51" t="s">
        <v>2873</v>
      </c>
      <c r="C181" s="128"/>
      <c r="D181" s="96"/>
      <c r="E181" s="96"/>
      <c r="F181" s="87"/>
      <c r="G181" s="76"/>
      <c r="H181"/>
      <c r="K181" s="96"/>
      <c r="L181" s="96"/>
      <c r="M181" s="87"/>
      <c r="N181" s="76"/>
    </row>
    <row r="182" spans="1:14" outlineLevel="1" x14ac:dyDescent="0.25">
      <c r="A182" s="51" t="s">
        <v>2874</v>
      </c>
      <c r="C182" s="128"/>
      <c r="D182" s="96"/>
      <c r="E182" s="96"/>
      <c r="F182" s="87"/>
      <c r="G182" s="76"/>
      <c r="H182"/>
      <c r="K182" s="96"/>
      <c r="L182" s="96"/>
      <c r="M182" s="87"/>
      <c r="N182" s="76"/>
    </row>
    <row r="183" spans="1:14" outlineLevel="1" x14ac:dyDescent="0.25">
      <c r="A183" s="51" t="s">
        <v>2875</v>
      </c>
      <c r="C183" s="128"/>
      <c r="D183" s="96"/>
      <c r="E183" s="96"/>
      <c r="F183" s="87"/>
      <c r="G183" s="76"/>
      <c r="H183"/>
      <c r="K183" s="96"/>
      <c r="L183" s="96"/>
      <c r="M183" s="87"/>
      <c r="N183" s="76"/>
    </row>
    <row r="184" spans="1:14" outlineLevel="1" x14ac:dyDescent="0.25">
      <c r="A184" s="51" t="s">
        <v>2876</v>
      </c>
      <c r="C184" s="128"/>
      <c r="D184" s="96"/>
      <c r="E184" s="96"/>
      <c r="F184" s="87"/>
      <c r="G184" s="76"/>
      <c r="H184"/>
      <c r="K184" s="96"/>
      <c r="L184" s="96"/>
      <c r="M184" s="87"/>
      <c r="N184" s="76"/>
    </row>
    <row r="185" spans="1:14" outlineLevel="1" x14ac:dyDescent="0.25">
      <c r="A185" s="51" t="s">
        <v>2877</v>
      </c>
      <c r="C185" s="128"/>
      <c r="D185" s="96"/>
      <c r="E185" s="96"/>
      <c r="F185" s="87"/>
      <c r="G185" s="76"/>
      <c r="H185"/>
      <c r="K185" s="96"/>
      <c r="L185" s="96"/>
      <c r="M185" s="87"/>
      <c r="N185" s="76"/>
    </row>
    <row r="186" spans="1:14" outlineLevel="1" x14ac:dyDescent="0.25">
      <c r="A186" s="51" t="s">
        <v>2878</v>
      </c>
      <c r="C186" s="128"/>
      <c r="D186" s="96"/>
      <c r="E186" s="96"/>
      <c r="F186" s="87"/>
      <c r="G186" s="76"/>
      <c r="H186"/>
      <c r="K186" s="96"/>
      <c r="L186" s="96"/>
      <c r="M186" s="87"/>
      <c r="N186" s="76"/>
    </row>
    <row r="187" spans="1:14" x14ac:dyDescent="0.25">
      <c r="A187" s="70"/>
      <c r="B187" s="71" t="s">
        <v>907</v>
      </c>
      <c r="C187" s="70" t="s">
        <v>110</v>
      </c>
      <c r="D187" s="70"/>
      <c r="E187" s="70"/>
      <c r="F187" s="70" t="s">
        <v>780</v>
      </c>
      <c r="G187" s="73"/>
      <c r="H187"/>
      <c r="I187" s="94"/>
      <c r="J187" s="65"/>
      <c r="K187" s="65"/>
      <c r="L187" s="65"/>
      <c r="M187" s="65"/>
      <c r="N187" s="83"/>
    </row>
    <row r="188" spans="1:14" x14ac:dyDescent="0.25">
      <c r="A188" s="51" t="s">
        <v>2879</v>
      </c>
      <c r="B188" s="68" t="s">
        <v>909</v>
      </c>
      <c r="C188" s="131" t="s">
        <v>82</v>
      </c>
      <c r="D188" s="96"/>
      <c r="E188" s="96"/>
      <c r="F188" s="138" t="str">
        <f>IF($C$192=0,"",IF(C188="[for completion]","",C188/$C$192))</f>
        <v/>
      </c>
      <c r="G188" s="76"/>
      <c r="H188"/>
      <c r="I188" s="68"/>
      <c r="K188" s="96"/>
      <c r="L188" s="96"/>
      <c r="M188" s="77"/>
      <c r="N188" s="76"/>
    </row>
    <row r="189" spans="1:14" x14ac:dyDescent="0.25">
      <c r="A189" s="51" t="s">
        <v>2880</v>
      </c>
      <c r="B189" s="68" t="s">
        <v>911</v>
      </c>
      <c r="C189" s="131" t="s">
        <v>82</v>
      </c>
      <c r="D189" s="96"/>
      <c r="E189" s="96"/>
      <c r="F189" s="138" t="str">
        <f>IF($C$192=0,"",IF(C189="[for completion]","",C189/$C$192))</f>
        <v/>
      </c>
      <c r="G189" s="76"/>
      <c r="H189"/>
      <c r="I189" s="68"/>
      <c r="K189" s="96"/>
      <c r="L189" s="96"/>
      <c r="M189" s="77"/>
      <c r="N189" s="76"/>
    </row>
    <row r="190" spans="1:14" x14ac:dyDescent="0.25">
      <c r="A190" s="51" t="s">
        <v>2881</v>
      </c>
      <c r="B190" s="68" t="s">
        <v>913</v>
      </c>
      <c r="C190" s="131" t="s">
        <v>82</v>
      </c>
      <c r="D190" s="96"/>
      <c r="E190" s="96"/>
      <c r="F190" s="138" t="str">
        <f>IF($C$192=0,"",IF(C190="[for completion]","",C190/$C$192))</f>
        <v/>
      </c>
      <c r="G190" s="76"/>
      <c r="H190"/>
      <c r="I190" s="68"/>
      <c r="K190" s="96"/>
      <c r="L190" s="96"/>
      <c r="M190" s="77"/>
      <c r="N190" s="76"/>
    </row>
    <row r="191" spans="1:14" ht="15" customHeight="1" x14ac:dyDescent="0.25">
      <c r="A191" s="51" t="s">
        <v>2882</v>
      </c>
      <c r="B191" s="68" t="s">
        <v>915</v>
      </c>
      <c r="C191" s="131" t="s">
        <v>82</v>
      </c>
      <c r="D191" s="96"/>
      <c r="E191" s="96"/>
      <c r="F191" s="138" t="str">
        <f>IF($C$192=0,"",IF(C191="[for completion]","",C191/$C$192))</f>
        <v/>
      </c>
      <c r="G191" s="76"/>
      <c r="H191"/>
      <c r="I191" s="68"/>
      <c r="K191" s="96"/>
      <c r="L191" s="96"/>
      <c r="M191" s="77"/>
      <c r="N191" s="76"/>
    </row>
    <row r="192" spans="1:14" ht="15" customHeight="1" x14ac:dyDescent="0.25">
      <c r="A192" s="51" t="s">
        <v>2883</v>
      </c>
      <c r="B192" s="78" t="s">
        <v>141</v>
      </c>
      <c r="C192" s="133">
        <f>SUM(C188:C191)</f>
        <v>0</v>
      </c>
      <c r="D192" s="96"/>
      <c r="E192" s="96"/>
      <c r="F192" s="128">
        <f>SUM(F188:F191)</f>
        <v>0</v>
      </c>
      <c r="G192" s="76"/>
      <c r="H192"/>
      <c r="I192" s="68"/>
      <c r="K192" s="96"/>
      <c r="L192" s="96"/>
      <c r="M192" s="77"/>
      <c r="N192" s="76"/>
    </row>
    <row r="193" spans="1:14" ht="15" customHeight="1" outlineLevel="1" x14ac:dyDescent="0.25">
      <c r="A193" s="51" t="s">
        <v>2884</v>
      </c>
      <c r="B193" s="80" t="s">
        <v>918</v>
      </c>
      <c r="D193" s="96"/>
      <c r="E193" s="96"/>
      <c r="F193" s="138" t="str">
        <f>IF($C$192=0,"",IF(C193="[for completion]","",C193/$C$192))</f>
        <v/>
      </c>
      <c r="G193" s="76"/>
      <c r="H193"/>
      <c r="I193" s="68"/>
      <c r="K193" s="96"/>
      <c r="L193" s="96"/>
      <c r="M193" s="77"/>
      <c r="N193" s="76"/>
    </row>
    <row r="194" spans="1:14" ht="15" customHeight="1" outlineLevel="1" x14ac:dyDescent="0.25">
      <c r="A194" s="51" t="s">
        <v>2885</v>
      </c>
      <c r="B194" s="80" t="s">
        <v>920</v>
      </c>
      <c r="D194" s="96"/>
      <c r="E194" s="96"/>
      <c r="F194" s="138" t="str">
        <f t="shared" ref="F194:F199" si="2">IF($C$192=0,"",IF(C194="[for completion]","",C194/$C$192))</f>
        <v/>
      </c>
      <c r="G194" s="76"/>
      <c r="H194"/>
      <c r="I194" s="68"/>
      <c r="K194" s="96"/>
      <c r="L194" s="96"/>
      <c r="M194" s="77"/>
      <c r="N194" s="76"/>
    </row>
    <row r="195" spans="1:14" ht="15" customHeight="1" outlineLevel="1" x14ac:dyDescent="0.25">
      <c r="A195" s="51" t="s">
        <v>2886</v>
      </c>
      <c r="B195" s="80" t="s">
        <v>922</v>
      </c>
      <c r="D195" s="96"/>
      <c r="E195" s="96"/>
      <c r="F195" s="138" t="str">
        <f t="shared" si="2"/>
        <v/>
      </c>
      <c r="G195" s="76"/>
      <c r="H195"/>
      <c r="I195" s="68"/>
      <c r="K195" s="96"/>
      <c r="L195" s="96"/>
      <c r="M195" s="77"/>
      <c r="N195" s="76"/>
    </row>
    <row r="196" spans="1:14" ht="15" customHeight="1" outlineLevel="1" x14ac:dyDescent="0.25">
      <c r="A196" s="51" t="s">
        <v>2887</v>
      </c>
      <c r="B196" s="80" t="s">
        <v>924</v>
      </c>
      <c r="D196" s="96"/>
      <c r="E196" s="96"/>
      <c r="F196" s="138" t="str">
        <f t="shared" si="2"/>
        <v/>
      </c>
      <c r="G196" s="76"/>
      <c r="H196"/>
      <c r="I196" s="68"/>
      <c r="K196" s="96"/>
      <c r="L196" s="96"/>
      <c r="M196" s="77"/>
      <c r="N196" s="76"/>
    </row>
    <row r="197" spans="1:14" ht="15" customHeight="1" outlineLevel="1" x14ac:dyDescent="0.25">
      <c r="A197" s="51" t="s">
        <v>2888</v>
      </c>
      <c r="B197" s="80" t="s">
        <v>926</v>
      </c>
      <c r="D197" s="96"/>
      <c r="E197" s="96"/>
      <c r="F197" s="138" t="str">
        <f t="shared" si="2"/>
        <v/>
      </c>
      <c r="G197" s="76"/>
      <c r="H197"/>
      <c r="I197" s="68"/>
      <c r="K197" s="96"/>
      <c r="L197" s="96"/>
      <c r="M197" s="77"/>
      <c r="N197" s="76"/>
    </row>
    <row r="198" spans="1:14" ht="15" customHeight="1" outlineLevel="1" x14ac:dyDescent="0.25">
      <c r="A198" s="51" t="s">
        <v>2889</v>
      </c>
      <c r="B198" s="80" t="s">
        <v>928</v>
      </c>
      <c r="D198" s="96"/>
      <c r="E198" s="96"/>
      <c r="F198" s="138" t="str">
        <f t="shared" si="2"/>
        <v/>
      </c>
      <c r="G198" s="76"/>
      <c r="H198"/>
      <c r="I198" s="68"/>
      <c r="K198" s="96"/>
      <c r="L198" s="96"/>
      <c r="M198" s="77"/>
      <c r="N198" s="76"/>
    </row>
    <row r="199" spans="1:14" ht="15" customHeight="1" outlineLevel="1" x14ac:dyDescent="0.25">
      <c r="A199" s="51" t="s">
        <v>2890</v>
      </c>
      <c r="B199" s="80" t="s">
        <v>930</v>
      </c>
      <c r="D199" s="96"/>
      <c r="E199" s="96"/>
      <c r="F199" s="138" t="str">
        <f t="shared" si="2"/>
        <v/>
      </c>
      <c r="G199" s="76"/>
      <c r="H199"/>
      <c r="I199" s="68"/>
      <c r="K199" s="96"/>
      <c r="L199" s="96"/>
      <c r="M199" s="77"/>
      <c r="N199" s="76"/>
    </row>
    <row r="200" spans="1:14" ht="15" customHeight="1" outlineLevel="1" x14ac:dyDescent="0.25">
      <c r="A200" s="51" t="s">
        <v>2891</v>
      </c>
      <c r="B200" s="80"/>
      <c r="D200" s="96"/>
      <c r="E200" s="96"/>
      <c r="F200" s="77"/>
      <c r="G200" s="76"/>
      <c r="H200"/>
      <c r="I200" s="68"/>
      <c r="K200" s="96"/>
      <c r="L200" s="96"/>
      <c r="M200" s="77"/>
      <c r="N200" s="76"/>
    </row>
    <row r="201" spans="1:14" ht="15" customHeight="1" outlineLevel="1" x14ac:dyDescent="0.25">
      <c r="A201" s="51" t="s">
        <v>2892</v>
      </c>
      <c r="B201" s="80"/>
      <c r="D201" s="96"/>
      <c r="E201" s="96"/>
      <c r="F201" s="77"/>
      <c r="G201" s="76"/>
      <c r="H201"/>
      <c r="I201" s="68"/>
      <c r="K201" s="96"/>
      <c r="L201" s="96"/>
      <c r="M201" s="77"/>
      <c r="N201" s="76"/>
    </row>
    <row r="202" spans="1:14" ht="15" customHeight="1" outlineLevel="1" x14ac:dyDescent="0.25">
      <c r="A202" s="51" t="s">
        <v>2893</v>
      </c>
      <c r="B202" s="80"/>
      <c r="D202" s="96"/>
      <c r="E202" s="96"/>
      <c r="F202" s="77"/>
      <c r="G202" s="76"/>
      <c r="H202"/>
      <c r="I202" s="68"/>
      <c r="K202" s="96"/>
      <c r="L202" s="96"/>
      <c r="M202" s="77"/>
      <c r="N202" s="76"/>
    </row>
    <row r="203" spans="1:14" ht="15" customHeight="1" outlineLevel="1" x14ac:dyDescent="0.25">
      <c r="A203" s="51" t="s">
        <v>2894</v>
      </c>
      <c r="B203" s="80"/>
      <c r="D203" s="96"/>
      <c r="E203" s="96"/>
      <c r="F203" s="77"/>
      <c r="G203" s="76"/>
      <c r="H203"/>
      <c r="I203" s="68"/>
      <c r="K203" s="96"/>
      <c r="L203" s="96"/>
      <c r="M203" s="77"/>
      <c r="N203" s="76"/>
    </row>
    <row r="204" spans="1:14" ht="15" customHeight="1" outlineLevel="1" x14ac:dyDescent="0.25">
      <c r="A204" s="51" t="s">
        <v>2895</v>
      </c>
      <c r="B204" s="68"/>
      <c r="D204" s="96"/>
      <c r="E204" s="96"/>
      <c r="F204" s="77"/>
      <c r="G204" s="76"/>
      <c r="H204"/>
      <c r="I204" s="68"/>
      <c r="K204" s="96"/>
      <c r="L204" s="96"/>
      <c r="M204" s="77"/>
      <c r="N204" s="76"/>
    </row>
    <row r="205" spans="1:14" outlineLevel="1" x14ac:dyDescent="0.25">
      <c r="A205" s="51" t="s">
        <v>2896</v>
      </c>
      <c r="B205" s="81"/>
      <c r="C205" s="81"/>
      <c r="D205" s="81"/>
      <c r="E205" s="81"/>
      <c r="F205" s="77"/>
      <c r="G205" s="76"/>
      <c r="H205"/>
      <c r="I205" s="78"/>
      <c r="J205" s="68"/>
      <c r="K205" s="96"/>
      <c r="L205" s="96"/>
      <c r="M205" s="87"/>
      <c r="N205" s="76"/>
    </row>
    <row r="206" spans="1:14" ht="15" customHeight="1" x14ac:dyDescent="0.25">
      <c r="A206" s="70"/>
      <c r="B206" s="136" t="s">
        <v>937</v>
      </c>
      <c r="C206" s="70" t="s">
        <v>780</v>
      </c>
      <c r="D206" s="70"/>
      <c r="E206" s="70"/>
      <c r="F206" s="73"/>
      <c r="G206" s="73"/>
      <c r="H206"/>
      <c r="I206" s="94"/>
      <c r="J206" s="65"/>
      <c r="K206" s="65"/>
      <c r="L206" s="65"/>
      <c r="M206" s="83"/>
      <c r="N206" s="83"/>
    </row>
    <row r="207" spans="1:14" x14ac:dyDescent="0.25">
      <c r="A207" s="51" t="s">
        <v>2897</v>
      </c>
      <c r="B207" s="51" t="s">
        <v>632</v>
      </c>
      <c r="C207" s="128" t="s">
        <v>82</v>
      </c>
      <c r="D207"/>
      <c r="E207" s="49"/>
      <c r="F207" s="49"/>
      <c r="G207"/>
      <c r="H207"/>
      <c r="K207"/>
      <c r="L207" s="49"/>
      <c r="M207" s="49"/>
      <c r="N207"/>
    </row>
    <row r="208" spans="1:14" outlineLevel="1" x14ac:dyDescent="0.25">
      <c r="A208" s="51" t="s">
        <v>2898</v>
      </c>
      <c r="B208" s="120" t="s">
        <v>2626</v>
      </c>
      <c r="C208" s="126" t="s">
        <v>82</v>
      </c>
      <c r="D208"/>
      <c r="E208" s="49"/>
      <c r="F208" s="49"/>
      <c r="G208"/>
      <c r="H208"/>
      <c r="K208"/>
      <c r="L208" s="49"/>
      <c r="M208" s="49"/>
      <c r="N208"/>
    </row>
    <row r="209" spans="1:14" outlineLevel="1" x14ac:dyDescent="0.25">
      <c r="A209" s="51" t="s">
        <v>2899</v>
      </c>
      <c r="D209"/>
      <c r="E209" s="49"/>
      <c r="F209" s="49"/>
      <c r="G209"/>
      <c r="H209"/>
      <c r="K209"/>
      <c r="L209" s="49"/>
      <c r="M209" s="49"/>
      <c r="N209"/>
    </row>
    <row r="210" spans="1:14" outlineLevel="1" x14ac:dyDescent="0.25">
      <c r="A210" s="51" t="s">
        <v>2900</v>
      </c>
      <c r="D210"/>
      <c r="E210" s="49"/>
      <c r="F210" s="49"/>
      <c r="G210"/>
      <c r="H210"/>
      <c r="K210"/>
      <c r="L210" s="49"/>
      <c r="M210" s="49"/>
      <c r="N210"/>
    </row>
    <row r="211" spans="1:14" outlineLevel="1" x14ac:dyDescent="0.25">
      <c r="A211" s="51" t="s">
        <v>2901</v>
      </c>
      <c r="D211"/>
      <c r="E211" s="49"/>
      <c r="F211" s="49"/>
      <c r="G211"/>
      <c r="H211"/>
      <c r="K211"/>
      <c r="L211" s="49"/>
      <c r="M211" s="49"/>
      <c r="N211"/>
    </row>
    <row r="212" spans="1:14" x14ac:dyDescent="0.25">
      <c r="A212" s="70"/>
      <c r="B212" s="71" t="s">
        <v>943</v>
      </c>
      <c r="C212" s="70" t="s">
        <v>780</v>
      </c>
      <c r="D212" s="70"/>
      <c r="E212" s="70"/>
      <c r="F212" s="73"/>
      <c r="G212" s="73"/>
      <c r="H212"/>
      <c r="I212" s="94"/>
      <c r="J212" s="65"/>
      <c r="K212" s="65"/>
      <c r="L212" s="65"/>
      <c r="M212" s="83"/>
      <c r="N212" s="83"/>
    </row>
    <row r="213" spans="1:14" ht="15" customHeight="1" x14ac:dyDescent="0.25">
      <c r="A213" s="51" t="s">
        <v>2902</v>
      </c>
      <c r="B213" s="51" t="s">
        <v>945</v>
      </c>
      <c r="C213" s="128" t="s">
        <v>82</v>
      </c>
      <c r="D213"/>
      <c r="E213"/>
      <c r="F213"/>
      <c r="G213"/>
      <c r="H213"/>
      <c r="K213"/>
      <c r="L213"/>
      <c r="M213"/>
      <c r="N213"/>
    </row>
    <row r="214" spans="1:14" outlineLevel="1" x14ac:dyDescent="0.25">
      <c r="A214" s="51" t="s">
        <v>2903</v>
      </c>
      <c r="D214"/>
      <c r="E214"/>
      <c r="F214"/>
      <c r="G214"/>
      <c r="H214"/>
      <c r="K214"/>
      <c r="L214"/>
      <c r="M214"/>
      <c r="N214"/>
    </row>
    <row r="215" spans="1:14" outlineLevel="1" x14ac:dyDescent="0.25">
      <c r="A215" s="51" t="s">
        <v>2904</v>
      </c>
      <c r="D215"/>
      <c r="E215"/>
      <c r="F215"/>
      <c r="G215"/>
      <c r="H215"/>
      <c r="K215"/>
      <c r="L215"/>
      <c r="M215"/>
      <c r="N215"/>
    </row>
    <row r="216" spans="1:14" outlineLevel="1" x14ac:dyDescent="0.25">
      <c r="A216" s="51" t="s">
        <v>2905</v>
      </c>
      <c r="D216"/>
      <c r="E216"/>
      <c r="F216"/>
      <c r="G216"/>
      <c r="H216"/>
      <c r="K216"/>
      <c r="L216"/>
      <c r="M216"/>
      <c r="N216"/>
    </row>
    <row r="217" spans="1:14" outlineLevel="1" x14ac:dyDescent="0.25">
      <c r="A217" s="51" t="s">
        <v>2906</v>
      </c>
      <c r="D217"/>
      <c r="E217"/>
      <c r="F217"/>
      <c r="G217"/>
      <c r="H217"/>
      <c r="K217"/>
      <c r="L217"/>
      <c r="M217"/>
      <c r="N217"/>
    </row>
    <row r="218" spans="1:14" outlineLevel="1" x14ac:dyDescent="0.25">
      <c r="A218" s="51" t="s">
        <v>2907</v>
      </c>
    </row>
    <row r="219" spans="1:14" outlineLevel="1" x14ac:dyDescent="0.25">
      <c r="A219" s="51" t="s">
        <v>2908</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J35" sqref="J35"/>
    </sheetView>
  </sheetViews>
  <sheetFormatPr defaultRowHeight="15" x14ac:dyDescent="0.25"/>
  <cols>
    <col min="1" max="1" width="13.28515625" customWidth="1"/>
    <col min="2" max="2" width="59" customWidth="1"/>
    <col min="3" max="7" width="36.7109375" customWidth="1"/>
  </cols>
  <sheetData>
    <row r="1" spans="1:9" ht="45" customHeight="1" x14ac:dyDescent="0.25">
      <c r="A1" s="621" t="s">
        <v>1482</v>
      </c>
      <c r="B1" s="621"/>
    </row>
    <row r="2" spans="1:9" ht="31.5" x14ac:dyDescent="0.25">
      <c r="A2" s="48" t="s">
        <v>2719</v>
      </c>
      <c r="B2" s="48"/>
      <c r="C2" s="49"/>
      <c r="D2" s="49"/>
      <c r="E2" s="49"/>
      <c r="F2" s="214" t="s">
        <v>2955</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637" t="s">
        <v>2056</v>
      </c>
      <c r="F5" s="638"/>
      <c r="G5" s="156" t="s">
        <v>2055</v>
      </c>
      <c r="H5" s="154"/>
    </row>
    <row r="6" spans="1:9" x14ac:dyDescent="0.25">
      <c r="A6" s="51"/>
      <c r="B6" s="51"/>
      <c r="C6" s="51"/>
      <c r="D6" s="51"/>
      <c r="F6" s="157"/>
      <c r="G6" s="157"/>
    </row>
    <row r="7" spans="1:9" ht="18.75" customHeight="1" x14ac:dyDescent="0.25">
      <c r="A7" s="55"/>
      <c r="B7" s="623" t="s">
        <v>2083</v>
      </c>
      <c r="C7" s="624"/>
      <c r="D7" s="158"/>
      <c r="E7" s="623" t="s">
        <v>2072</v>
      </c>
      <c r="F7" s="622"/>
      <c r="G7" s="622"/>
      <c r="H7" s="624"/>
    </row>
    <row r="8" spans="1:9" ht="18.75" customHeight="1" x14ac:dyDescent="0.25">
      <c r="A8" s="51"/>
      <c r="B8" s="639" t="s">
        <v>2049</v>
      </c>
      <c r="C8" s="640"/>
      <c r="D8" s="158"/>
      <c r="E8" s="641" t="s">
        <v>82</v>
      </c>
      <c r="F8" s="642"/>
      <c r="G8" s="642"/>
      <c r="H8" s="643"/>
    </row>
    <row r="9" spans="1:9" ht="18.75" customHeight="1" x14ac:dyDescent="0.25">
      <c r="A9" s="51"/>
      <c r="B9" s="639" t="s">
        <v>2053</v>
      </c>
      <c r="C9" s="640"/>
      <c r="D9" s="159"/>
      <c r="E9" s="641"/>
      <c r="F9" s="642"/>
      <c r="G9" s="642"/>
      <c r="H9" s="643"/>
      <c r="I9" s="154"/>
    </row>
    <row r="10" spans="1:9" x14ac:dyDescent="0.25">
      <c r="A10" s="160"/>
      <c r="B10" s="644"/>
      <c r="C10" s="644"/>
      <c r="D10" s="158"/>
      <c r="E10" s="641"/>
      <c r="F10" s="642"/>
      <c r="G10" s="642"/>
      <c r="H10" s="643"/>
      <c r="I10" s="154"/>
    </row>
    <row r="11" spans="1:9" ht="15.75" thickBot="1" x14ac:dyDescent="0.3">
      <c r="A11" s="160"/>
      <c r="B11" s="645"/>
      <c r="C11" s="646"/>
      <c r="D11" s="159"/>
      <c r="E11" s="641"/>
      <c r="F11" s="642"/>
      <c r="G11" s="642"/>
      <c r="H11" s="643"/>
      <c r="I11" s="154"/>
    </row>
    <row r="12" spans="1:9" x14ac:dyDescent="0.25">
      <c r="A12" s="51"/>
      <c r="B12" s="161"/>
      <c r="C12" s="51"/>
      <c r="D12" s="51"/>
      <c r="E12" s="641"/>
      <c r="F12" s="642"/>
      <c r="G12" s="642"/>
      <c r="H12" s="643"/>
      <c r="I12" s="154"/>
    </row>
    <row r="13" spans="1:9" ht="15.75" customHeight="1" thickBot="1" x14ac:dyDescent="0.3">
      <c r="A13" s="51"/>
      <c r="B13" s="161"/>
      <c r="C13" s="51"/>
      <c r="D13" s="51"/>
      <c r="E13" s="632" t="s">
        <v>2084</v>
      </c>
      <c r="F13" s="633"/>
      <c r="G13" s="634" t="s">
        <v>2085</v>
      </c>
      <c r="H13" s="635"/>
      <c r="I13" s="154"/>
    </row>
    <row r="14" spans="1:9" x14ac:dyDescent="0.25">
      <c r="A14" s="51"/>
      <c r="B14" s="161"/>
      <c r="C14" s="51"/>
      <c r="D14" s="51"/>
      <c r="E14" s="162"/>
      <c r="F14" s="162"/>
      <c r="G14" s="51"/>
      <c r="H14" s="155"/>
    </row>
    <row r="15" spans="1:9" ht="18.75" customHeight="1" x14ac:dyDescent="0.25">
      <c r="A15" s="62"/>
      <c r="B15" s="636" t="s">
        <v>2086</v>
      </c>
      <c r="C15" s="636"/>
      <c r="D15" s="636"/>
      <c r="E15" s="62"/>
      <c r="F15" s="62"/>
      <c r="G15" s="62"/>
      <c r="H15" s="62"/>
    </row>
    <row r="16" spans="1:9" x14ac:dyDescent="0.25">
      <c r="A16" s="70"/>
      <c r="B16" s="70" t="s">
        <v>2050</v>
      </c>
      <c r="C16" s="70" t="s">
        <v>110</v>
      </c>
      <c r="D16" s="70" t="s">
        <v>1613</v>
      </c>
      <c r="E16" s="70"/>
      <c r="F16" s="70" t="s">
        <v>2051</v>
      </c>
      <c r="G16" s="70" t="s">
        <v>2052</v>
      </c>
      <c r="H16" s="70"/>
    </row>
    <row r="17" spans="1:8" x14ac:dyDescent="0.25">
      <c r="A17" s="51" t="s">
        <v>2057</v>
      </c>
      <c r="B17" s="68" t="s">
        <v>2058</v>
      </c>
      <c r="C17" s="163" t="s">
        <v>82</v>
      </c>
      <c r="D17" s="163" t="s">
        <v>82</v>
      </c>
      <c r="F17" s="138" t="str">
        <f>IF(OR('B1. HTT Mortgage Assets'!$C$15=0,C17="[For completion]"),"",C17/'B1. HTT Mortgage Assets'!$C$15)</f>
        <v/>
      </c>
      <c r="G17" s="138" t="str">
        <f>IF(OR('B1. HTT Mortgage Assets'!$F$28=0,D17="[For completion]"),"",D17/'B1. HTT Mortgage Assets'!$F$28)</f>
        <v/>
      </c>
    </row>
    <row r="18" spans="1:8" x14ac:dyDescent="0.25">
      <c r="A18" s="68" t="s">
        <v>2087</v>
      </c>
      <c r="B18" s="66"/>
      <c r="C18" s="68"/>
      <c r="D18" s="68"/>
      <c r="F18" s="68"/>
      <c r="G18" s="68"/>
    </row>
    <row r="19" spans="1:8" x14ac:dyDescent="0.25">
      <c r="A19" s="68" t="s">
        <v>2088</v>
      </c>
      <c r="B19" s="68"/>
      <c r="C19" s="68"/>
      <c r="D19" s="68"/>
      <c r="F19" s="68"/>
      <c r="G19" s="68"/>
    </row>
    <row r="20" spans="1:8" ht="18.75" customHeight="1" x14ac:dyDescent="0.25">
      <c r="A20" s="62"/>
      <c r="B20" s="636" t="s">
        <v>2053</v>
      </c>
      <c r="C20" s="636"/>
      <c r="D20" s="636"/>
      <c r="E20" s="62"/>
      <c r="F20" s="62"/>
      <c r="G20" s="62"/>
      <c r="H20" s="62"/>
    </row>
    <row r="21" spans="1:8" x14ac:dyDescent="0.25">
      <c r="A21" s="70"/>
      <c r="B21" s="70" t="s">
        <v>2089</v>
      </c>
      <c r="C21" s="70" t="s">
        <v>2059</v>
      </c>
      <c r="D21" s="70" t="s">
        <v>2060</v>
      </c>
      <c r="E21" s="70" t="s">
        <v>2061</v>
      </c>
      <c r="F21" s="70" t="s">
        <v>2090</v>
      </c>
      <c r="G21" s="70" t="s">
        <v>2062</v>
      </c>
      <c r="H21" s="70" t="s">
        <v>2063</v>
      </c>
    </row>
    <row r="22" spans="1:8" ht="15" customHeight="1" x14ac:dyDescent="0.25">
      <c r="A22" s="65"/>
      <c r="B22" s="164" t="s">
        <v>2091</v>
      </c>
      <c r="C22" s="164"/>
      <c r="D22" s="65"/>
      <c r="E22" s="65"/>
      <c r="F22" s="65"/>
      <c r="G22" s="65"/>
      <c r="H22" s="65"/>
    </row>
    <row r="23" spans="1:8" x14ac:dyDescent="0.25">
      <c r="A23" s="51" t="s">
        <v>2064</v>
      </c>
      <c r="B23" s="51" t="s">
        <v>2074</v>
      </c>
      <c r="C23" s="165" t="s">
        <v>82</v>
      </c>
      <c r="D23" s="165" t="s">
        <v>82</v>
      </c>
      <c r="E23" s="165" t="s">
        <v>82</v>
      </c>
      <c r="F23" s="165" t="s">
        <v>82</v>
      </c>
      <c r="G23" s="165" t="s">
        <v>82</v>
      </c>
      <c r="H23" s="153">
        <f>SUM(C23:G23)</f>
        <v>0</v>
      </c>
    </row>
    <row r="24" spans="1:8" x14ac:dyDescent="0.25">
      <c r="A24" s="51" t="s">
        <v>2065</v>
      </c>
      <c r="B24" s="51" t="s">
        <v>2073</v>
      </c>
      <c r="C24" s="165" t="s">
        <v>82</v>
      </c>
      <c r="D24" s="165" t="s">
        <v>82</v>
      </c>
      <c r="E24" s="165" t="s">
        <v>82</v>
      </c>
      <c r="F24" s="165" t="s">
        <v>82</v>
      </c>
      <c r="G24" s="165" t="s">
        <v>82</v>
      </c>
      <c r="H24" s="153">
        <f>SUM(C24:G24)</f>
        <v>0</v>
      </c>
    </row>
    <row r="25" spans="1:8" x14ac:dyDescent="0.25">
      <c r="A25" s="51" t="s">
        <v>2066</v>
      </c>
      <c r="B25" s="51" t="s">
        <v>1606</v>
      </c>
      <c r="C25" s="165" t="s">
        <v>82</v>
      </c>
      <c r="D25" s="165" t="s">
        <v>82</v>
      </c>
      <c r="E25" s="165" t="s">
        <v>82</v>
      </c>
      <c r="F25" s="165" t="s">
        <v>82</v>
      </c>
      <c r="G25" s="165" t="s">
        <v>82</v>
      </c>
      <c r="H25" s="153">
        <f>SUM(C25:G25)</f>
        <v>0</v>
      </c>
    </row>
    <row r="26" spans="1:8" x14ac:dyDescent="0.25">
      <c r="A26" s="51" t="s">
        <v>2067</v>
      </c>
      <c r="B26" s="51" t="s">
        <v>2054</v>
      </c>
      <c r="C26" s="146">
        <f>SUM(C23:C25)+SUM(C27:C32)</f>
        <v>0</v>
      </c>
      <c r="D26" s="146">
        <f>SUM(D23:D25)+SUM(D27:D32)</f>
        <v>0</v>
      </c>
      <c r="E26" s="146">
        <f>SUM(E23:E25)+SUM(E27:E32)</f>
        <v>0</v>
      </c>
      <c r="F26" s="146">
        <f>SUM(F23:F25)+SUM(F27:F32)</f>
        <v>0</v>
      </c>
      <c r="G26" s="146">
        <f>SUM(G23:G25)+SUM(G27:G32)</f>
        <v>0</v>
      </c>
      <c r="H26" s="146">
        <f>SUM(H23:H25)</f>
        <v>0</v>
      </c>
    </row>
    <row r="27" spans="1:8" x14ac:dyDescent="0.25">
      <c r="A27" s="51" t="s">
        <v>2068</v>
      </c>
      <c r="B27" s="180" t="s">
        <v>2275</v>
      </c>
      <c r="C27" s="165"/>
      <c r="D27" s="165"/>
      <c r="E27" s="165"/>
      <c r="F27" s="165"/>
      <c r="G27" s="165"/>
      <c r="H27" s="138">
        <f>IF(SUM(C27:G27)="","",SUM(C27:G27))</f>
        <v>0</v>
      </c>
    </row>
    <row r="28" spans="1:8" x14ac:dyDescent="0.25">
      <c r="A28" s="51" t="s">
        <v>2069</v>
      </c>
      <c r="B28" s="180" t="s">
        <v>2275</v>
      </c>
      <c r="C28" s="165"/>
      <c r="D28" s="165"/>
      <c r="E28" s="165"/>
      <c r="F28" s="165"/>
      <c r="G28" s="165"/>
      <c r="H28" s="153">
        <f>IF(SUM(C28:G28)="","",SUM(C28:G28))</f>
        <v>0</v>
      </c>
    </row>
    <row r="29" spans="1:8" x14ac:dyDescent="0.25">
      <c r="A29" s="51" t="s">
        <v>2070</v>
      </c>
      <c r="B29" s="180" t="s">
        <v>2275</v>
      </c>
      <c r="C29" s="165"/>
      <c r="D29" s="165"/>
      <c r="E29" s="165"/>
      <c r="F29" s="165"/>
      <c r="G29" s="165"/>
      <c r="H29" s="153">
        <f>IF(SUM(C29:G29)="","",SUM(C29:G29))</f>
        <v>0</v>
      </c>
    </row>
    <row r="30" spans="1:8" x14ac:dyDescent="0.25">
      <c r="A30" s="51" t="s">
        <v>2071</v>
      </c>
      <c r="B30" s="180" t="s">
        <v>2275</v>
      </c>
      <c r="C30" s="165"/>
      <c r="D30" s="165"/>
      <c r="E30" s="165"/>
      <c r="F30" s="165"/>
      <c r="G30" s="165"/>
      <c r="H30" s="153">
        <f>IF(SUM(C30:G30)="","",SUM(C30:G30))</f>
        <v>0</v>
      </c>
    </row>
    <row r="31" spans="1:8" x14ac:dyDescent="0.25">
      <c r="A31" s="51" t="s">
        <v>2273</v>
      </c>
      <c r="B31" s="180" t="s">
        <v>2275</v>
      </c>
      <c r="C31" s="166"/>
      <c r="D31" s="163"/>
      <c r="E31" s="163"/>
      <c r="F31" s="167"/>
      <c r="G31" s="168"/>
    </row>
    <row r="32" spans="1:8" x14ac:dyDescent="0.25">
      <c r="A32" s="51" t="s">
        <v>2274</v>
      </c>
      <c r="B32" s="180" t="s">
        <v>2275</v>
      </c>
      <c r="C32" s="131"/>
      <c r="D32" s="51"/>
      <c r="E32" s="51"/>
      <c r="F32" s="138"/>
      <c r="G32" s="57"/>
    </row>
    <row r="33" spans="1:7" x14ac:dyDescent="0.25">
      <c r="A33" s="51"/>
      <c r="B33" s="80"/>
      <c r="C33" s="131"/>
      <c r="D33" s="51"/>
      <c r="E33" s="51"/>
      <c r="F33" s="138"/>
      <c r="G33" s="57"/>
    </row>
    <row r="34" spans="1:7" x14ac:dyDescent="0.25">
      <c r="A34" s="51"/>
      <c r="B34" s="80"/>
      <c r="C34" s="131"/>
      <c r="D34" s="51"/>
      <c r="E34" s="51"/>
      <c r="F34" s="138"/>
      <c r="G34" s="57"/>
    </row>
    <row r="35" spans="1:7" x14ac:dyDescent="0.25">
      <c r="A35" s="51"/>
      <c r="B35" s="80"/>
      <c r="C35" s="131"/>
      <c r="D35" s="51"/>
      <c r="F35" s="138"/>
      <c r="G35" s="57"/>
    </row>
    <row r="36" spans="1:7" x14ac:dyDescent="0.25">
      <c r="A36" s="51"/>
      <c r="B36" s="51"/>
      <c r="C36" s="151"/>
      <c r="D36" s="151"/>
      <c r="E36" s="151"/>
      <c r="F36" s="151"/>
      <c r="G36" s="68"/>
    </row>
    <row r="37" spans="1:7" x14ac:dyDescent="0.25">
      <c r="A37" s="51"/>
      <c r="B37" s="51"/>
      <c r="C37" s="151"/>
      <c r="D37" s="151"/>
      <c r="E37" s="151"/>
      <c r="F37" s="151"/>
      <c r="G37" s="68"/>
    </row>
    <row r="38" spans="1:7" x14ac:dyDescent="0.25">
      <c r="A38" s="51"/>
      <c r="B38" s="51"/>
      <c r="C38" s="151"/>
      <c r="D38" s="151"/>
      <c r="E38" s="151"/>
      <c r="F38" s="151"/>
      <c r="G38" s="68"/>
    </row>
    <row r="39" spans="1:7" x14ac:dyDescent="0.25">
      <c r="A39" s="51"/>
      <c r="B39" s="51"/>
      <c r="C39" s="151"/>
      <c r="D39" s="151"/>
      <c r="E39" s="151"/>
      <c r="F39" s="151"/>
      <c r="G39" s="68"/>
    </row>
    <row r="40" spans="1:7" x14ac:dyDescent="0.25">
      <c r="A40" s="51"/>
      <c r="B40" s="51"/>
      <c r="C40" s="151"/>
      <c r="D40" s="151"/>
      <c r="E40" s="151"/>
      <c r="F40" s="151"/>
      <c r="G40" s="68"/>
    </row>
    <row r="41" spans="1:7" x14ac:dyDescent="0.25">
      <c r="A41" s="51"/>
      <c r="B41" s="51"/>
      <c r="C41" s="151"/>
      <c r="D41" s="151"/>
      <c r="E41" s="151"/>
      <c r="F41" s="151"/>
      <c r="G41" s="68"/>
    </row>
    <row r="42" spans="1:7" x14ac:dyDescent="0.25">
      <c r="A42" s="51"/>
      <c r="B42" s="51"/>
      <c r="C42" s="151"/>
      <c r="D42" s="151"/>
      <c r="E42" s="151"/>
      <c r="F42" s="151"/>
      <c r="G42" s="68"/>
    </row>
    <row r="43" spans="1:7" x14ac:dyDescent="0.25">
      <c r="A43" s="51"/>
      <c r="B43" s="51"/>
      <c r="C43" s="151"/>
      <c r="D43" s="151"/>
      <c r="E43" s="151"/>
      <c r="F43" s="151"/>
      <c r="G43" s="68"/>
    </row>
    <row r="44" spans="1:7" x14ac:dyDescent="0.25">
      <c r="A44" s="51"/>
      <c r="B44" s="51"/>
      <c r="C44" s="151"/>
      <c r="D44" s="151"/>
      <c r="E44" s="151"/>
      <c r="F44" s="151"/>
      <c r="G44" s="68"/>
    </row>
    <row r="45" spans="1:7" x14ac:dyDescent="0.25">
      <c r="A45" s="51"/>
      <c r="B45" s="51"/>
      <c r="C45" s="151"/>
      <c r="D45" s="151"/>
      <c r="E45" s="151"/>
      <c r="F45" s="151"/>
      <c r="G45" s="68"/>
    </row>
    <row r="46" spans="1:7" x14ac:dyDescent="0.25">
      <c r="A46" s="51"/>
      <c r="B46" s="51"/>
      <c r="C46" s="151"/>
      <c r="D46" s="151"/>
      <c r="E46" s="151"/>
      <c r="F46" s="151"/>
      <c r="G46" s="68"/>
    </row>
    <row r="47" spans="1:7" x14ac:dyDescent="0.25">
      <c r="A47" s="51"/>
      <c r="B47" s="51"/>
      <c r="C47" s="151"/>
      <c r="D47" s="151"/>
      <c r="E47" s="151"/>
      <c r="F47" s="151"/>
      <c r="G47" s="68"/>
    </row>
    <row r="48" spans="1:7" x14ac:dyDescent="0.25">
      <c r="A48" s="51"/>
      <c r="B48" s="51"/>
      <c r="C48" s="151"/>
      <c r="D48" s="151"/>
      <c r="E48" s="151"/>
      <c r="F48" s="151"/>
      <c r="G48" s="68"/>
    </row>
    <row r="49" spans="1:7" x14ac:dyDescent="0.25">
      <c r="A49" s="51"/>
      <c r="B49" s="51"/>
      <c r="C49" s="151"/>
      <c r="D49" s="151"/>
      <c r="E49" s="151"/>
      <c r="F49" s="151"/>
      <c r="G49" s="68"/>
    </row>
    <row r="50" spans="1:7" x14ac:dyDescent="0.25">
      <c r="A50" s="51"/>
      <c r="B50" s="51"/>
      <c r="C50" s="151"/>
      <c r="D50" s="151"/>
      <c r="E50" s="151"/>
      <c r="F50" s="151"/>
      <c r="G50" s="68"/>
    </row>
    <row r="51" spans="1:7" x14ac:dyDescent="0.25">
      <c r="A51" s="51"/>
      <c r="B51" s="51"/>
      <c r="C51" s="151"/>
      <c r="D51" s="151"/>
      <c r="E51" s="151"/>
      <c r="F51" s="151"/>
      <c r="G51" s="68"/>
    </row>
    <row r="52" spans="1:7" x14ac:dyDescent="0.25">
      <c r="A52" s="51"/>
      <c r="B52" s="51"/>
      <c r="C52" s="151"/>
      <c r="D52" s="151"/>
      <c r="E52" s="151"/>
      <c r="F52" s="151"/>
      <c r="G52" s="68"/>
    </row>
    <row r="53" spans="1:7" x14ac:dyDescent="0.25">
      <c r="A53" s="51"/>
      <c r="B53" s="51"/>
      <c r="C53" s="151"/>
      <c r="D53" s="151"/>
      <c r="E53" s="151"/>
      <c r="F53" s="151"/>
      <c r="G53" s="68"/>
    </row>
    <row r="54" spans="1:7" x14ac:dyDescent="0.25">
      <c r="A54" s="51"/>
      <c r="B54" s="51"/>
      <c r="C54" s="151"/>
      <c r="D54" s="151"/>
      <c r="E54" s="151"/>
      <c r="F54" s="151"/>
      <c r="G54" s="68"/>
    </row>
    <row r="55" spans="1:7" x14ac:dyDescent="0.25">
      <c r="A55" s="51"/>
      <c r="B55" s="51"/>
      <c r="C55" s="151"/>
      <c r="D55" s="151"/>
      <c r="E55" s="151"/>
      <c r="F55" s="151"/>
      <c r="G55" s="68"/>
    </row>
    <row r="56" spans="1:7" x14ac:dyDescent="0.25">
      <c r="A56" s="51"/>
      <c r="B56" s="51"/>
      <c r="C56" s="151"/>
      <c r="D56" s="151"/>
      <c r="E56" s="151"/>
      <c r="F56" s="151"/>
      <c r="G56" s="68"/>
    </row>
    <row r="57" spans="1:7" x14ac:dyDescent="0.25">
      <c r="A57" s="51"/>
      <c r="B57" s="51"/>
      <c r="C57" s="151"/>
      <c r="D57" s="151"/>
      <c r="E57" s="151"/>
      <c r="F57" s="151"/>
      <c r="G57" s="68"/>
    </row>
    <row r="58" spans="1:7" x14ac:dyDescent="0.25">
      <c r="A58" s="51"/>
      <c r="B58" s="51"/>
      <c r="C58" s="151"/>
      <c r="D58" s="151"/>
      <c r="E58" s="151"/>
      <c r="F58" s="151"/>
      <c r="G58" s="68"/>
    </row>
    <row r="59" spans="1:7" x14ac:dyDescent="0.25">
      <c r="A59" s="51"/>
      <c r="B59" s="51"/>
      <c r="C59" s="151"/>
      <c r="D59" s="151"/>
      <c r="E59" s="151"/>
      <c r="F59" s="151"/>
      <c r="G59" s="68"/>
    </row>
    <row r="60" spans="1:7" x14ac:dyDescent="0.25">
      <c r="A60" s="51"/>
      <c r="B60" s="51"/>
      <c r="C60" s="151"/>
      <c r="D60" s="151"/>
      <c r="E60" s="151"/>
      <c r="F60" s="151"/>
      <c r="G60" s="68"/>
    </row>
    <row r="61" spans="1:7" x14ac:dyDescent="0.25">
      <c r="A61" s="51"/>
      <c r="B61" s="51"/>
      <c r="C61" s="151"/>
      <c r="D61" s="151"/>
      <c r="E61" s="151"/>
      <c r="F61" s="151"/>
      <c r="G61" s="68"/>
    </row>
    <row r="62" spans="1:7" x14ac:dyDescent="0.25">
      <c r="A62" s="51"/>
      <c r="B62" s="51"/>
      <c r="C62" s="151"/>
      <c r="D62" s="151"/>
      <c r="E62" s="151"/>
      <c r="F62" s="151"/>
      <c r="G62" s="68"/>
    </row>
    <row r="63" spans="1:7" x14ac:dyDescent="0.25">
      <c r="A63" s="51"/>
      <c r="B63" s="93"/>
      <c r="C63" s="169"/>
      <c r="D63" s="169"/>
      <c r="E63" s="151"/>
      <c r="F63" s="169"/>
      <c r="G63" s="68"/>
    </row>
    <row r="64" spans="1:7" x14ac:dyDescent="0.25">
      <c r="A64" s="51"/>
      <c r="B64" s="51"/>
      <c r="C64" s="151"/>
      <c r="D64" s="151"/>
      <c r="E64" s="151"/>
      <c r="F64" s="151"/>
      <c r="G64" s="68"/>
    </row>
    <row r="65" spans="1:7" x14ac:dyDescent="0.25">
      <c r="A65" s="51"/>
      <c r="B65" s="51"/>
      <c r="C65" s="151"/>
      <c r="D65" s="151"/>
      <c r="E65" s="151"/>
      <c r="F65" s="151"/>
      <c r="G65" s="68"/>
    </row>
    <row r="66" spans="1:7" x14ac:dyDescent="0.25">
      <c r="A66" s="51"/>
      <c r="B66" s="51"/>
      <c r="C66" s="151"/>
      <c r="D66" s="151"/>
      <c r="E66" s="151"/>
      <c r="F66" s="151"/>
      <c r="G66" s="68"/>
    </row>
    <row r="67" spans="1:7" x14ac:dyDescent="0.25">
      <c r="A67" s="51"/>
      <c r="B67" s="93"/>
      <c r="C67" s="169"/>
      <c r="D67" s="169"/>
      <c r="E67" s="151"/>
      <c r="F67" s="169"/>
      <c r="G67" s="68"/>
    </row>
    <row r="68" spans="1:7" x14ac:dyDescent="0.25">
      <c r="A68" s="51"/>
      <c r="B68" s="68"/>
      <c r="C68" s="151"/>
      <c r="D68" s="151"/>
      <c r="E68" s="151"/>
      <c r="F68" s="151"/>
      <c r="G68" s="68"/>
    </row>
    <row r="69" spans="1:7" x14ac:dyDescent="0.25">
      <c r="A69" s="51"/>
      <c r="B69" s="51"/>
      <c r="C69" s="151"/>
      <c r="D69" s="151"/>
      <c r="E69" s="151"/>
      <c r="F69" s="151"/>
      <c r="G69" s="68"/>
    </row>
    <row r="70" spans="1:7" x14ac:dyDescent="0.25">
      <c r="A70" s="51"/>
      <c r="B70" s="68"/>
      <c r="C70" s="151"/>
      <c r="D70" s="151"/>
      <c r="E70" s="151"/>
      <c r="F70" s="151"/>
      <c r="G70" s="68"/>
    </row>
    <row r="71" spans="1:7" x14ac:dyDescent="0.25">
      <c r="A71" s="51"/>
      <c r="B71" s="68"/>
      <c r="C71" s="151"/>
      <c r="D71" s="151"/>
      <c r="E71" s="151"/>
      <c r="F71" s="151"/>
      <c r="G71" s="68"/>
    </row>
    <row r="72" spans="1:7" x14ac:dyDescent="0.25">
      <c r="A72" s="51"/>
      <c r="B72" s="68"/>
      <c r="C72" s="151"/>
      <c r="D72" s="151"/>
      <c r="E72" s="151"/>
      <c r="F72" s="151"/>
      <c r="G72" s="68"/>
    </row>
    <row r="73" spans="1:7" x14ac:dyDescent="0.25">
      <c r="A73" s="51"/>
      <c r="B73" s="68"/>
      <c r="C73" s="151"/>
      <c r="D73" s="151"/>
      <c r="E73" s="151"/>
      <c r="F73" s="151"/>
      <c r="G73" s="68"/>
    </row>
    <row r="74" spans="1:7" x14ac:dyDescent="0.25">
      <c r="A74" s="51"/>
      <c r="B74" s="68"/>
      <c r="C74" s="151"/>
      <c r="D74" s="151"/>
      <c r="E74" s="151"/>
      <c r="F74" s="151"/>
      <c r="G74" s="68"/>
    </row>
    <row r="75" spans="1:7" x14ac:dyDescent="0.25">
      <c r="A75" s="51"/>
      <c r="B75" s="68"/>
      <c r="C75" s="151"/>
      <c r="D75" s="151"/>
      <c r="E75" s="151"/>
      <c r="F75" s="151"/>
      <c r="G75" s="68"/>
    </row>
    <row r="76" spans="1:7" x14ac:dyDescent="0.25">
      <c r="A76" s="51"/>
      <c r="B76" s="68"/>
      <c r="C76" s="151"/>
      <c r="D76" s="151"/>
      <c r="E76" s="151"/>
      <c r="F76" s="151"/>
      <c r="G76" s="68"/>
    </row>
    <row r="77" spans="1:7" x14ac:dyDescent="0.25">
      <c r="A77" s="51"/>
      <c r="B77" s="68"/>
      <c r="C77" s="151"/>
      <c r="D77" s="151"/>
      <c r="E77" s="151"/>
      <c r="F77" s="151"/>
      <c r="G77" s="68"/>
    </row>
    <row r="78" spans="1:7" x14ac:dyDescent="0.25">
      <c r="A78" s="51"/>
      <c r="B78" s="68"/>
      <c r="C78" s="151"/>
      <c r="D78" s="151"/>
      <c r="E78" s="151"/>
      <c r="F78" s="151"/>
      <c r="G78" s="68"/>
    </row>
    <row r="79" spans="1:7" x14ac:dyDescent="0.25">
      <c r="A79" s="51"/>
      <c r="B79" s="80"/>
      <c r="C79" s="151"/>
      <c r="D79" s="151"/>
      <c r="E79" s="151"/>
      <c r="F79" s="151"/>
      <c r="G79" s="68"/>
    </row>
    <row r="80" spans="1:7" x14ac:dyDescent="0.25">
      <c r="A80" s="51"/>
      <c r="B80" s="80"/>
      <c r="C80" s="151"/>
      <c r="D80" s="151"/>
      <c r="E80" s="151"/>
      <c r="F80" s="151"/>
      <c r="G80" s="68"/>
    </row>
    <row r="81" spans="1:7" x14ac:dyDescent="0.25">
      <c r="A81" s="51"/>
      <c r="B81" s="80"/>
      <c r="C81" s="151"/>
      <c r="D81" s="151"/>
      <c r="E81" s="151"/>
      <c r="F81" s="151"/>
      <c r="G81" s="68"/>
    </row>
    <row r="82" spans="1:7" x14ac:dyDescent="0.25">
      <c r="A82" s="51"/>
      <c r="B82" s="80"/>
      <c r="C82" s="151"/>
      <c r="D82" s="151"/>
      <c r="E82" s="151"/>
      <c r="F82" s="151"/>
      <c r="G82" s="68"/>
    </row>
    <row r="83" spans="1:7" x14ac:dyDescent="0.25">
      <c r="A83" s="51"/>
      <c r="B83" s="80"/>
      <c r="C83" s="151"/>
      <c r="D83" s="151"/>
      <c r="E83" s="151"/>
      <c r="F83" s="151"/>
      <c r="G83" s="68"/>
    </row>
    <row r="84" spans="1:7" x14ac:dyDescent="0.25">
      <c r="A84" s="51"/>
      <c r="B84" s="80"/>
      <c r="C84" s="151"/>
      <c r="D84" s="151"/>
      <c r="E84" s="151"/>
      <c r="F84" s="151"/>
      <c r="G84" s="68"/>
    </row>
    <row r="85" spans="1:7" x14ac:dyDescent="0.25">
      <c r="A85" s="51"/>
      <c r="B85" s="80"/>
      <c r="C85" s="151"/>
      <c r="D85" s="151"/>
      <c r="E85" s="151"/>
      <c r="F85" s="151"/>
      <c r="G85" s="68"/>
    </row>
    <row r="86" spans="1:7" x14ac:dyDescent="0.25">
      <c r="A86" s="51"/>
      <c r="B86" s="80"/>
      <c r="C86" s="151"/>
      <c r="D86" s="151"/>
      <c r="E86" s="151"/>
      <c r="F86" s="151"/>
      <c r="G86" s="68"/>
    </row>
    <row r="87" spans="1:7" x14ac:dyDescent="0.25">
      <c r="A87" s="51"/>
      <c r="B87" s="80"/>
      <c r="C87" s="151"/>
      <c r="D87" s="151"/>
      <c r="E87" s="151"/>
      <c r="F87" s="151"/>
      <c r="G87" s="68"/>
    </row>
    <row r="88" spans="1:7" x14ac:dyDescent="0.25">
      <c r="A88" s="51"/>
      <c r="B88" s="80"/>
      <c r="C88" s="151"/>
      <c r="D88" s="151"/>
      <c r="E88" s="151"/>
      <c r="F88" s="151"/>
      <c r="G88" s="68"/>
    </row>
    <row r="89" spans="1:7" x14ac:dyDescent="0.25">
      <c r="A89" s="70"/>
      <c r="B89" s="70"/>
      <c r="C89" s="70"/>
      <c r="D89" s="70"/>
      <c r="E89" s="70"/>
      <c r="F89" s="70"/>
      <c r="G89" s="70"/>
    </row>
    <row r="90" spans="1:7" x14ac:dyDescent="0.25">
      <c r="A90" s="51"/>
      <c r="B90" s="68"/>
      <c r="C90" s="151"/>
      <c r="D90" s="151"/>
      <c r="E90" s="151"/>
      <c r="F90" s="151"/>
      <c r="G90" s="68"/>
    </row>
    <row r="91" spans="1:7" x14ac:dyDescent="0.25">
      <c r="A91" s="51"/>
      <c r="B91" s="68"/>
      <c r="C91" s="151"/>
      <c r="D91" s="151"/>
      <c r="E91" s="151"/>
      <c r="F91" s="151"/>
      <c r="G91" s="68"/>
    </row>
    <row r="92" spans="1:7" x14ac:dyDescent="0.25">
      <c r="A92" s="51"/>
      <c r="B92" s="68"/>
      <c r="C92" s="151"/>
      <c r="D92" s="151"/>
      <c r="E92" s="151"/>
      <c r="F92" s="151"/>
      <c r="G92" s="68"/>
    </row>
    <row r="93" spans="1:7" x14ac:dyDescent="0.25">
      <c r="A93" s="51"/>
      <c r="B93" s="68"/>
      <c r="C93" s="151"/>
      <c r="D93" s="151"/>
      <c r="E93" s="151"/>
      <c r="F93" s="151"/>
      <c r="G93" s="68"/>
    </row>
    <row r="94" spans="1:7" x14ac:dyDescent="0.25">
      <c r="A94" s="51"/>
      <c r="B94" s="68"/>
      <c r="C94" s="151"/>
      <c r="D94" s="151"/>
      <c r="E94" s="151"/>
      <c r="F94" s="151"/>
      <c r="G94" s="68"/>
    </row>
    <row r="95" spans="1:7" x14ac:dyDescent="0.25">
      <c r="A95" s="51"/>
      <c r="B95" s="68"/>
      <c r="C95" s="151"/>
      <c r="D95" s="151"/>
      <c r="E95" s="151"/>
      <c r="F95" s="151"/>
      <c r="G95" s="68"/>
    </row>
    <row r="96" spans="1:7" x14ac:dyDescent="0.25">
      <c r="A96" s="51"/>
      <c r="B96" s="68"/>
      <c r="C96" s="151"/>
      <c r="D96" s="151"/>
      <c r="E96" s="151"/>
      <c r="F96" s="151"/>
      <c r="G96" s="68"/>
    </row>
    <row r="97" spans="1:7" x14ac:dyDescent="0.25">
      <c r="A97" s="51"/>
      <c r="B97" s="68"/>
      <c r="C97" s="151"/>
      <c r="D97" s="151"/>
      <c r="E97" s="151"/>
      <c r="F97" s="151"/>
      <c r="G97" s="68"/>
    </row>
    <row r="98" spans="1:7" x14ac:dyDescent="0.25">
      <c r="A98" s="51"/>
      <c r="B98" s="68"/>
      <c r="C98" s="151"/>
      <c r="D98" s="151"/>
      <c r="E98" s="151"/>
      <c r="F98" s="151"/>
      <c r="G98" s="68"/>
    </row>
    <row r="99" spans="1:7" x14ac:dyDescent="0.25">
      <c r="A99" s="51"/>
      <c r="B99" s="68"/>
      <c r="C99" s="151"/>
      <c r="D99" s="151"/>
      <c r="E99" s="151"/>
      <c r="F99" s="151"/>
      <c r="G99" s="68"/>
    </row>
    <row r="100" spans="1:7" x14ac:dyDescent="0.25">
      <c r="A100" s="51"/>
      <c r="B100" s="68"/>
      <c r="C100" s="151"/>
      <c r="D100" s="151"/>
      <c r="E100" s="151"/>
      <c r="F100" s="151"/>
      <c r="G100" s="68"/>
    </row>
    <row r="101" spans="1:7" x14ac:dyDescent="0.25">
      <c r="A101" s="51"/>
      <c r="B101" s="68"/>
      <c r="C101" s="151"/>
      <c r="D101" s="151"/>
      <c r="E101" s="151"/>
      <c r="F101" s="151"/>
      <c r="G101" s="68"/>
    </row>
    <row r="102" spans="1:7" x14ac:dyDescent="0.25">
      <c r="A102" s="51"/>
      <c r="B102" s="68"/>
      <c r="C102" s="151"/>
      <c r="D102" s="151"/>
      <c r="E102" s="151"/>
      <c r="F102" s="151"/>
      <c r="G102" s="68"/>
    </row>
    <row r="103" spans="1:7" x14ac:dyDescent="0.25">
      <c r="A103" s="51"/>
      <c r="B103" s="68"/>
      <c r="C103" s="151"/>
      <c r="D103" s="151"/>
      <c r="E103" s="151"/>
      <c r="F103" s="151"/>
      <c r="G103" s="68"/>
    </row>
    <row r="104" spans="1:7" x14ac:dyDescent="0.25">
      <c r="A104" s="51"/>
      <c r="B104" s="68"/>
      <c r="C104" s="151"/>
      <c r="D104" s="151"/>
      <c r="E104" s="151"/>
      <c r="F104" s="151"/>
      <c r="G104" s="68"/>
    </row>
    <row r="105" spans="1:7" x14ac:dyDescent="0.25">
      <c r="A105" s="51"/>
      <c r="B105" s="68"/>
      <c r="C105" s="151"/>
      <c r="D105" s="151"/>
      <c r="E105" s="151"/>
      <c r="F105" s="151"/>
      <c r="G105" s="68"/>
    </row>
    <row r="106" spans="1:7" x14ac:dyDescent="0.25">
      <c r="A106" s="51"/>
      <c r="B106" s="68"/>
      <c r="C106" s="151"/>
      <c r="D106" s="151"/>
      <c r="E106" s="151"/>
      <c r="F106" s="151"/>
      <c r="G106" s="68"/>
    </row>
    <row r="107" spans="1:7" x14ac:dyDescent="0.25">
      <c r="A107" s="51"/>
      <c r="B107" s="68"/>
      <c r="C107" s="151"/>
      <c r="D107" s="151"/>
      <c r="E107" s="151"/>
      <c r="F107" s="151"/>
      <c r="G107" s="68"/>
    </row>
    <row r="108" spans="1:7" x14ac:dyDescent="0.25">
      <c r="A108" s="51"/>
      <c r="B108" s="68"/>
      <c r="C108" s="151"/>
      <c r="D108" s="151"/>
      <c r="E108" s="151"/>
      <c r="F108" s="151"/>
      <c r="G108" s="68"/>
    </row>
    <row r="109" spans="1:7" x14ac:dyDescent="0.25">
      <c r="A109" s="51"/>
      <c r="B109" s="68"/>
      <c r="C109" s="151"/>
      <c r="D109" s="151"/>
      <c r="E109" s="151"/>
      <c r="F109" s="151"/>
      <c r="G109" s="68"/>
    </row>
    <row r="110" spans="1:7" x14ac:dyDescent="0.25">
      <c r="A110" s="51"/>
      <c r="B110" s="68"/>
      <c r="C110" s="151"/>
      <c r="D110" s="151"/>
      <c r="E110" s="151"/>
      <c r="F110" s="151"/>
      <c r="G110" s="68"/>
    </row>
    <row r="111" spans="1:7" x14ac:dyDescent="0.25">
      <c r="A111" s="51"/>
      <c r="B111" s="68"/>
      <c r="C111" s="151"/>
      <c r="D111" s="151"/>
      <c r="E111" s="151"/>
      <c r="F111" s="151"/>
      <c r="G111" s="68"/>
    </row>
    <row r="112" spans="1:7" x14ac:dyDescent="0.25">
      <c r="A112" s="51"/>
      <c r="B112" s="68"/>
      <c r="C112" s="151"/>
      <c r="D112" s="151"/>
      <c r="E112" s="151"/>
      <c r="F112" s="151"/>
      <c r="G112" s="68"/>
    </row>
    <row r="113" spans="1:7" x14ac:dyDescent="0.25">
      <c r="A113" s="51"/>
      <c r="B113" s="68"/>
      <c r="C113" s="151"/>
      <c r="D113" s="151"/>
      <c r="E113" s="151"/>
      <c r="F113" s="151"/>
      <c r="G113" s="68"/>
    </row>
    <row r="114" spans="1:7" x14ac:dyDescent="0.25">
      <c r="A114" s="51"/>
      <c r="B114" s="68"/>
      <c r="C114" s="151"/>
      <c r="D114" s="151"/>
      <c r="E114" s="151"/>
      <c r="F114" s="151"/>
      <c r="G114" s="68"/>
    </row>
    <row r="115" spans="1:7" x14ac:dyDescent="0.25">
      <c r="A115" s="51"/>
      <c r="B115" s="68"/>
      <c r="C115" s="151"/>
      <c r="D115" s="151"/>
      <c r="E115" s="151"/>
      <c r="F115" s="151"/>
      <c r="G115" s="68"/>
    </row>
    <row r="116" spans="1:7" x14ac:dyDescent="0.25">
      <c r="A116" s="51"/>
      <c r="B116" s="68"/>
      <c r="C116" s="151"/>
      <c r="D116" s="151"/>
      <c r="E116" s="151"/>
      <c r="F116" s="151"/>
      <c r="G116" s="68"/>
    </row>
    <row r="117" spans="1:7" x14ac:dyDescent="0.25">
      <c r="A117" s="51"/>
      <c r="B117" s="68"/>
      <c r="C117" s="151"/>
      <c r="D117" s="151"/>
      <c r="E117" s="151"/>
      <c r="F117" s="151"/>
      <c r="G117" s="68"/>
    </row>
    <row r="118" spans="1:7" x14ac:dyDescent="0.25">
      <c r="A118" s="51"/>
      <c r="B118" s="68"/>
      <c r="C118" s="151"/>
      <c r="D118" s="151"/>
      <c r="E118" s="151"/>
      <c r="F118" s="151"/>
      <c r="G118" s="68"/>
    </row>
    <row r="119" spans="1:7" x14ac:dyDescent="0.25">
      <c r="A119" s="51"/>
      <c r="B119" s="68"/>
      <c r="C119" s="151"/>
      <c r="D119" s="151"/>
      <c r="E119" s="151"/>
      <c r="F119" s="151"/>
      <c r="G119" s="68"/>
    </row>
    <row r="120" spans="1:7" x14ac:dyDescent="0.25">
      <c r="A120" s="51"/>
      <c r="B120" s="68"/>
      <c r="C120" s="151"/>
      <c r="D120" s="151"/>
      <c r="E120" s="151"/>
      <c r="F120" s="151"/>
      <c r="G120" s="68"/>
    </row>
    <row r="121" spans="1:7" x14ac:dyDescent="0.25">
      <c r="A121" s="51"/>
      <c r="B121" s="68"/>
      <c r="C121" s="151"/>
      <c r="D121" s="151"/>
      <c r="E121" s="151"/>
      <c r="F121" s="151"/>
      <c r="G121" s="68"/>
    </row>
    <row r="122" spans="1:7" x14ac:dyDescent="0.25">
      <c r="A122" s="51"/>
      <c r="B122" s="68"/>
      <c r="C122" s="151"/>
      <c r="D122" s="151"/>
      <c r="E122" s="151"/>
      <c r="F122" s="151"/>
      <c r="G122" s="68"/>
    </row>
    <row r="123" spans="1:7" x14ac:dyDescent="0.25">
      <c r="A123" s="51"/>
      <c r="B123" s="68"/>
      <c r="C123" s="151"/>
      <c r="D123" s="151"/>
      <c r="E123" s="151"/>
      <c r="F123" s="151"/>
      <c r="G123" s="68"/>
    </row>
    <row r="124" spans="1:7" x14ac:dyDescent="0.25">
      <c r="A124" s="51"/>
      <c r="B124" s="68"/>
      <c r="C124" s="151"/>
      <c r="D124" s="151"/>
      <c r="E124" s="151"/>
      <c r="F124" s="151"/>
      <c r="G124" s="68"/>
    </row>
    <row r="125" spans="1:7" x14ac:dyDescent="0.25">
      <c r="A125" s="51"/>
      <c r="B125" s="68"/>
      <c r="C125" s="151"/>
      <c r="D125" s="151"/>
      <c r="E125" s="151"/>
      <c r="F125" s="151"/>
      <c r="G125" s="68"/>
    </row>
    <row r="126" spans="1:7" x14ac:dyDescent="0.25">
      <c r="A126" s="51"/>
      <c r="B126" s="68"/>
      <c r="C126" s="151"/>
      <c r="D126" s="151"/>
      <c r="E126" s="151"/>
      <c r="F126" s="151"/>
      <c r="G126" s="68"/>
    </row>
    <row r="127" spans="1:7" x14ac:dyDescent="0.25">
      <c r="A127" s="51"/>
      <c r="B127" s="68"/>
      <c r="C127" s="151"/>
      <c r="D127" s="151"/>
      <c r="E127" s="151"/>
      <c r="F127" s="151"/>
      <c r="G127" s="68"/>
    </row>
    <row r="128" spans="1:7" x14ac:dyDescent="0.25">
      <c r="A128" s="51"/>
      <c r="B128" s="68"/>
      <c r="C128" s="151"/>
      <c r="D128" s="151"/>
      <c r="E128" s="151"/>
      <c r="F128" s="151"/>
      <c r="G128" s="68"/>
    </row>
    <row r="129" spans="1:7" x14ac:dyDescent="0.25">
      <c r="A129" s="51"/>
      <c r="B129" s="68"/>
      <c r="C129" s="151"/>
      <c r="D129" s="151"/>
      <c r="E129" s="151"/>
      <c r="F129" s="151"/>
      <c r="G129" s="68"/>
    </row>
    <row r="130" spans="1:7" x14ac:dyDescent="0.25">
      <c r="A130" s="51"/>
      <c r="B130" s="68"/>
      <c r="C130" s="151"/>
      <c r="D130" s="151"/>
      <c r="E130" s="151"/>
      <c r="F130" s="151"/>
      <c r="G130" s="68"/>
    </row>
    <row r="131" spans="1:7" x14ac:dyDescent="0.25">
      <c r="A131" s="51"/>
      <c r="B131" s="68"/>
      <c r="C131" s="151"/>
      <c r="D131" s="151"/>
      <c r="E131" s="151"/>
      <c r="F131" s="151"/>
      <c r="G131" s="68"/>
    </row>
    <row r="132" spans="1:7" x14ac:dyDescent="0.25">
      <c r="A132" s="51"/>
      <c r="B132" s="68"/>
      <c r="C132" s="151"/>
      <c r="D132" s="151"/>
      <c r="E132" s="151"/>
      <c r="F132" s="151"/>
      <c r="G132" s="68"/>
    </row>
    <row r="133" spans="1:7" x14ac:dyDescent="0.25">
      <c r="A133" s="51"/>
      <c r="B133" s="68"/>
      <c r="C133" s="151"/>
      <c r="D133" s="151"/>
      <c r="E133" s="151"/>
      <c r="F133" s="151"/>
      <c r="G133" s="68"/>
    </row>
    <row r="134" spans="1:7" x14ac:dyDescent="0.25">
      <c r="A134" s="51"/>
      <c r="B134" s="68"/>
      <c r="C134" s="151"/>
      <c r="D134" s="151"/>
      <c r="E134" s="151"/>
      <c r="F134" s="151"/>
      <c r="G134" s="68"/>
    </row>
    <row r="135" spans="1:7" x14ac:dyDescent="0.25">
      <c r="A135" s="51"/>
      <c r="B135" s="68"/>
      <c r="C135" s="151"/>
      <c r="D135" s="151"/>
      <c r="E135" s="151"/>
      <c r="F135" s="151"/>
      <c r="G135" s="68"/>
    </row>
    <row r="136" spans="1:7" x14ac:dyDescent="0.25">
      <c r="A136" s="51"/>
      <c r="B136" s="68"/>
      <c r="C136" s="151"/>
      <c r="D136" s="151"/>
      <c r="E136" s="151"/>
      <c r="F136" s="151"/>
      <c r="G136" s="68"/>
    </row>
    <row r="137" spans="1:7" x14ac:dyDescent="0.25">
      <c r="A137" s="51"/>
      <c r="B137" s="68"/>
      <c r="C137" s="151"/>
      <c r="D137" s="151"/>
      <c r="E137" s="151"/>
      <c r="F137" s="151"/>
      <c r="G137" s="68"/>
    </row>
    <row r="138" spans="1:7" x14ac:dyDescent="0.25">
      <c r="A138" s="51"/>
      <c r="B138" s="68"/>
      <c r="C138" s="151"/>
      <c r="D138" s="151"/>
      <c r="E138" s="151"/>
      <c r="F138" s="151"/>
      <c r="G138" s="68"/>
    </row>
    <row r="139" spans="1:7" x14ac:dyDescent="0.25">
      <c r="A139" s="51"/>
      <c r="B139" s="68"/>
      <c r="C139" s="151"/>
      <c r="D139" s="151"/>
      <c r="E139" s="151"/>
      <c r="F139" s="151"/>
      <c r="G139" s="68"/>
    </row>
    <row r="140" spans="1:7" x14ac:dyDescent="0.25">
      <c r="A140" s="70"/>
      <c r="B140" s="70"/>
      <c r="C140" s="70"/>
      <c r="D140" s="70"/>
      <c r="E140" s="70"/>
      <c r="F140" s="70"/>
      <c r="G140" s="70"/>
    </row>
    <row r="141" spans="1:7" x14ac:dyDescent="0.25">
      <c r="A141" s="51"/>
      <c r="B141" s="51"/>
      <c r="C141" s="151"/>
      <c r="D141" s="151"/>
      <c r="E141" s="170"/>
      <c r="F141" s="151"/>
      <c r="G141" s="68"/>
    </row>
    <row r="142" spans="1:7" x14ac:dyDescent="0.25">
      <c r="A142" s="51"/>
      <c r="B142" s="51"/>
      <c r="C142" s="151"/>
      <c r="D142" s="151"/>
      <c r="E142" s="170"/>
      <c r="F142" s="151"/>
      <c r="G142" s="68"/>
    </row>
    <row r="143" spans="1:7" x14ac:dyDescent="0.25">
      <c r="A143" s="51"/>
      <c r="B143" s="51"/>
      <c r="C143" s="151"/>
      <c r="D143" s="151"/>
      <c r="E143" s="170"/>
      <c r="F143" s="151"/>
      <c r="G143" s="68"/>
    </row>
    <row r="144" spans="1:7" x14ac:dyDescent="0.25">
      <c r="A144" s="51"/>
      <c r="B144" s="51"/>
      <c r="C144" s="151"/>
      <c r="D144" s="151"/>
      <c r="E144" s="170"/>
      <c r="F144" s="151"/>
      <c r="G144" s="68"/>
    </row>
    <row r="145" spans="1:7" x14ac:dyDescent="0.25">
      <c r="A145" s="51"/>
      <c r="B145" s="51"/>
      <c r="C145" s="151"/>
      <c r="D145" s="151"/>
      <c r="E145" s="170"/>
      <c r="F145" s="151"/>
      <c r="G145" s="68"/>
    </row>
    <row r="146" spans="1:7" x14ac:dyDescent="0.25">
      <c r="A146" s="51"/>
      <c r="B146" s="51"/>
      <c r="C146" s="151"/>
      <c r="D146" s="151"/>
      <c r="E146" s="170"/>
      <c r="F146" s="151"/>
      <c r="G146" s="68"/>
    </row>
    <row r="147" spans="1:7" x14ac:dyDescent="0.25">
      <c r="A147" s="51"/>
      <c r="B147" s="51"/>
      <c r="C147" s="151"/>
      <c r="D147" s="151"/>
      <c r="E147" s="170"/>
      <c r="F147" s="151"/>
      <c r="G147" s="68"/>
    </row>
    <row r="148" spans="1:7" x14ac:dyDescent="0.25">
      <c r="A148" s="51"/>
      <c r="B148" s="51"/>
      <c r="C148" s="151"/>
      <c r="D148" s="151"/>
      <c r="E148" s="170"/>
      <c r="F148" s="151"/>
      <c r="G148" s="68"/>
    </row>
    <row r="149" spans="1:7" x14ac:dyDescent="0.25">
      <c r="A149" s="51"/>
      <c r="B149" s="51"/>
      <c r="C149" s="151"/>
      <c r="D149" s="151"/>
      <c r="E149" s="170"/>
      <c r="F149" s="151"/>
      <c r="G149" s="68"/>
    </row>
    <row r="150" spans="1:7" x14ac:dyDescent="0.25">
      <c r="A150" s="70"/>
      <c r="B150" s="70"/>
      <c r="C150" s="70"/>
      <c r="D150" s="70"/>
      <c r="E150" s="70"/>
      <c r="F150" s="70"/>
      <c r="G150" s="70"/>
    </row>
    <row r="151" spans="1:7" x14ac:dyDescent="0.25">
      <c r="A151" s="51"/>
      <c r="B151" s="51"/>
      <c r="C151" s="151"/>
      <c r="D151" s="151"/>
      <c r="E151" s="170"/>
      <c r="F151" s="151"/>
      <c r="G151" s="68"/>
    </row>
    <row r="152" spans="1:7" x14ac:dyDescent="0.25">
      <c r="A152" s="51"/>
      <c r="B152" s="51"/>
      <c r="C152" s="151"/>
      <c r="D152" s="151"/>
      <c r="E152" s="170"/>
      <c r="F152" s="151"/>
      <c r="G152" s="68"/>
    </row>
    <row r="153" spans="1:7" x14ac:dyDescent="0.25">
      <c r="A153" s="51"/>
      <c r="B153" s="51"/>
      <c r="C153" s="151"/>
      <c r="D153" s="151"/>
      <c r="E153" s="170"/>
      <c r="F153" s="151"/>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1"/>
      <c r="D161" s="151"/>
      <c r="E161" s="170"/>
      <c r="F161" s="151"/>
      <c r="G161" s="68"/>
    </row>
    <row r="162" spans="1:7" x14ac:dyDescent="0.25">
      <c r="A162" s="51"/>
      <c r="B162" s="47"/>
      <c r="C162" s="151"/>
      <c r="D162" s="151"/>
      <c r="E162" s="170"/>
      <c r="F162" s="151"/>
      <c r="G162" s="68"/>
    </row>
    <row r="163" spans="1:7" x14ac:dyDescent="0.25">
      <c r="A163" s="51"/>
      <c r="B163" s="47"/>
      <c r="C163" s="151"/>
      <c r="D163" s="151"/>
      <c r="E163" s="151"/>
      <c r="F163" s="151"/>
      <c r="G163" s="68"/>
    </row>
    <row r="164" spans="1:7" x14ac:dyDescent="0.25">
      <c r="A164" s="51"/>
      <c r="B164" s="47"/>
      <c r="C164" s="151"/>
      <c r="D164" s="151"/>
      <c r="E164" s="151"/>
      <c r="F164" s="151"/>
      <c r="G164" s="68"/>
    </row>
    <row r="165" spans="1:7" x14ac:dyDescent="0.25">
      <c r="A165" s="51"/>
      <c r="B165" s="47"/>
      <c r="C165" s="151"/>
      <c r="D165" s="151"/>
      <c r="E165" s="151"/>
      <c r="F165" s="151"/>
      <c r="G165" s="68"/>
    </row>
    <row r="166" spans="1:7" x14ac:dyDescent="0.25">
      <c r="A166" s="51"/>
      <c r="B166" s="66"/>
      <c r="C166" s="151"/>
      <c r="D166" s="151"/>
      <c r="E166" s="151"/>
      <c r="F166" s="151"/>
      <c r="G166" s="68"/>
    </row>
    <row r="167" spans="1:7" x14ac:dyDescent="0.25">
      <c r="A167" s="51"/>
      <c r="B167" s="66"/>
      <c r="C167" s="151"/>
      <c r="D167" s="151"/>
      <c r="E167" s="151"/>
      <c r="F167" s="151"/>
      <c r="G167" s="68"/>
    </row>
    <row r="168" spans="1:7" x14ac:dyDescent="0.25">
      <c r="A168" s="51"/>
      <c r="B168" s="47"/>
      <c r="C168" s="151"/>
      <c r="D168" s="151"/>
      <c r="E168" s="151"/>
      <c r="F168" s="151"/>
      <c r="G168" s="68"/>
    </row>
    <row r="169" spans="1:7" x14ac:dyDescent="0.25">
      <c r="A169" s="51"/>
      <c r="B169" s="47"/>
      <c r="C169" s="151"/>
      <c r="D169" s="151"/>
      <c r="E169" s="151"/>
      <c r="F169" s="151"/>
      <c r="G169" s="68"/>
    </row>
    <row r="170" spans="1:7" x14ac:dyDescent="0.25">
      <c r="A170" s="70"/>
      <c r="B170" s="70"/>
      <c r="C170" s="70"/>
      <c r="D170" s="70"/>
      <c r="E170" s="70"/>
      <c r="F170" s="70"/>
      <c r="G170" s="70"/>
    </row>
    <row r="171" spans="1:7" x14ac:dyDescent="0.25">
      <c r="A171" s="51"/>
      <c r="B171" s="51"/>
      <c r="C171" s="151"/>
      <c r="D171" s="151"/>
      <c r="E171" s="170"/>
      <c r="F171" s="151"/>
      <c r="G171" s="68"/>
    </row>
    <row r="172" spans="1:7" x14ac:dyDescent="0.25">
      <c r="A172" s="51"/>
      <c r="B172" s="171"/>
      <c r="C172" s="151"/>
      <c r="D172" s="151"/>
      <c r="E172" s="170"/>
      <c r="F172" s="151"/>
      <c r="G172" s="68"/>
    </row>
    <row r="173" spans="1:7" x14ac:dyDescent="0.25">
      <c r="A173" s="51"/>
      <c r="B173" s="171"/>
      <c r="C173" s="151"/>
      <c r="D173" s="151"/>
      <c r="E173" s="170"/>
      <c r="F173" s="151"/>
      <c r="G173" s="68"/>
    </row>
    <row r="174" spans="1:7" x14ac:dyDescent="0.25">
      <c r="A174" s="51"/>
      <c r="B174" s="171"/>
      <c r="C174" s="151"/>
      <c r="D174" s="151"/>
      <c r="E174" s="170"/>
      <c r="F174" s="151"/>
      <c r="G174" s="68"/>
    </row>
    <row r="175" spans="1:7" x14ac:dyDescent="0.25">
      <c r="A175" s="51"/>
      <c r="B175" s="171"/>
      <c r="C175" s="151"/>
      <c r="D175" s="151"/>
      <c r="E175" s="170"/>
      <c r="F175" s="151"/>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2"/>
      <c r="B179" s="150"/>
      <c r="C179" s="149"/>
      <c r="D179" s="149"/>
      <c r="E179" s="149"/>
      <c r="F179" s="149"/>
      <c r="G179" s="149"/>
    </row>
    <row r="180" spans="1:7" x14ac:dyDescent="0.25">
      <c r="A180" s="70"/>
      <c r="B180" s="70"/>
      <c r="C180" s="70"/>
      <c r="D180" s="70"/>
      <c r="E180" s="70"/>
      <c r="F180" s="70"/>
      <c r="G180" s="70"/>
    </row>
    <row r="181" spans="1:7" x14ac:dyDescent="0.25">
      <c r="A181" s="51"/>
      <c r="B181" s="68"/>
      <c r="C181" s="131"/>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1"/>
      <c r="D184" s="132"/>
      <c r="E184" s="65"/>
      <c r="F184" s="138"/>
      <c r="G184" s="138"/>
    </row>
    <row r="185" spans="1:7" x14ac:dyDescent="0.25">
      <c r="A185" s="51"/>
      <c r="B185" s="68"/>
      <c r="C185" s="131"/>
      <c r="D185" s="132"/>
      <c r="E185" s="65"/>
      <c r="F185" s="138"/>
      <c r="G185" s="138"/>
    </row>
    <row r="186" spans="1:7" x14ac:dyDescent="0.25">
      <c r="A186" s="51"/>
      <c r="B186" s="68"/>
      <c r="C186" s="131"/>
      <c r="D186" s="132"/>
      <c r="E186" s="65"/>
      <c r="F186" s="138"/>
      <c r="G186" s="138"/>
    </row>
    <row r="187" spans="1:7" x14ac:dyDescent="0.25">
      <c r="A187" s="51"/>
      <c r="B187" s="68"/>
      <c r="C187" s="131"/>
      <c r="D187" s="132"/>
      <c r="E187" s="65"/>
      <c r="F187" s="138"/>
      <c r="G187" s="138"/>
    </row>
    <row r="188" spans="1:7" x14ac:dyDescent="0.25">
      <c r="A188" s="51"/>
      <c r="B188" s="68"/>
      <c r="C188" s="131"/>
      <c r="D188" s="132"/>
      <c r="E188" s="65"/>
      <c r="F188" s="138"/>
      <c r="G188" s="138"/>
    </row>
    <row r="189" spans="1:7" x14ac:dyDescent="0.25">
      <c r="A189" s="51"/>
      <c r="B189" s="68"/>
      <c r="C189" s="131"/>
      <c r="D189" s="132"/>
      <c r="E189" s="65"/>
      <c r="F189" s="138"/>
      <c r="G189" s="138"/>
    </row>
    <row r="190" spans="1:7" x14ac:dyDescent="0.25">
      <c r="A190" s="51"/>
      <c r="B190" s="68"/>
      <c r="C190" s="131"/>
      <c r="D190" s="132"/>
      <c r="E190" s="65"/>
      <c r="F190" s="138"/>
      <c r="G190" s="138"/>
    </row>
    <row r="191" spans="1:7" x14ac:dyDescent="0.25">
      <c r="A191" s="51"/>
      <c r="B191" s="68"/>
      <c r="C191" s="131"/>
      <c r="D191" s="132"/>
      <c r="E191" s="65"/>
      <c r="F191" s="138"/>
      <c r="G191" s="138"/>
    </row>
    <row r="192" spans="1:7" x14ac:dyDescent="0.25">
      <c r="A192" s="51"/>
      <c r="B192" s="68"/>
      <c r="C192" s="131"/>
      <c r="D192" s="132"/>
      <c r="E192" s="65"/>
      <c r="F192" s="138"/>
      <c r="G192" s="138"/>
    </row>
    <row r="193" spans="1:7" x14ac:dyDescent="0.25">
      <c r="A193" s="51"/>
      <c r="B193" s="68"/>
      <c r="C193" s="131"/>
      <c r="D193" s="132"/>
      <c r="E193" s="68"/>
      <c r="F193" s="138"/>
      <c r="G193" s="138"/>
    </row>
    <row r="194" spans="1:7" x14ac:dyDescent="0.25">
      <c r="A194" s="51"/>
      <c r="B194" s="68"/>
      <c r="C194" s="131"/>
      <c r="D194" s="132"/>
      <c r="E194" s="68"/>
      <c r="F194" s="138"/>
      <c r="G194" s="138"/>
    </row>
    <row r="195" spans="1:7" x14ac:dyDescent="0.25">
      <c r="A195" s="51"/>
      <c r="B195" s="68"/>
      <c r="C195" s="131"/>
      <c r="D195" s="132"/>
      <c r="E195" s="68"/>
      <c r="F195" s="138"/>
      <c r="G195" s="138"/>
    </row>
    <row r="196" spans="1:7" x14ac:dyDescent="0.25">
      <c r="A196" s="51"/>
      <c r="B196" s="68"/>
      <c r="C196" s="131"/>
      <c r="D196" s="132"/>
      <c r="E196" s="68"/>
      <c r="F196" s="138"/>
      <c r="G196" s="138"/>
    </row>
    <row r="197" spans="1:7" x14ac:dyDescent="0.25">
      <c r="A197" s="51"/>
      <c r="B197" s="68"/>
      <c r="C197" s="131"/>
      <c r="D197" s="132"/>
      <c r="E197" s="68"/>
      <c r="F197" s="138"/>
      <c r="G197" s="138"/>
    </row>
    <row r="198" spans="1:7" x14ac:dyDescent="0.25">
      <c r="A198" s="51"/>
      <c r="B198" s="68"/>
      <c r="C198" s="131"/>
      <c r="D198" s="132"/>
      <c r="E198" s="68"/>
      <c r="F198" s="138"/>
      <c r="G198" s="138"/>
    </row>
    <row r="199" spans="1:7" x14ac:dyDescent="0.25">
      <c r="A199" s="51"/>
      <c r="B199" s="68"/>
      <c r="C199" s="131"/>
      <c r="D199" s="132"/>
      <c r="E199" s="51"/>
      <c r="F199" s="138"/>
      <c r="G199" s="138"/>
    </row>
    <row r="200" spans="1:7" x14ac:dyDescent="0.25">
      <c r="A200" s="51"/>
      <c r="B200" s="68"/>
      <c r="C200" s="131"/>
      <c r="D200" s="132"/>
      <c r="E200" s="172"/>
      <c r="F200" s="138"/>
      <c r="G200" s="138"/>
    </row>
    <row r="201" spans="1:7" x14ac:dyDescent="0.25">
      <c r="A201" s="51"/>
      <c r="B201" s="68"/>
      <c r="C201" s="131"/>
      <c r="D201" s="132"/>
      <c r="E201" s="172"/>
      <c r="F201" s="138"/>
      <c r="G201" s="138"/>
    </row>
    <row r="202" spans="1:7" x14ac:dyDescent="0.25">
      <c r="A202" s="51"/>
      <c r="B202" s="68"/>
      <c r="C202" s="131"/>
      <c r="D202" s="132"/>
      <c r="E202" s="172"/>
      <c r="F202" s="138"/>
      <c r="G202" s="138"/>
    </row>
    <row r="203" spans="1:7" x14ac:dyDescent="0.25">
      <c r="A203" s="51"/>
      <c r="B203" s="68"/>
      <c r="C203" s="131"/>
      <c r="D203" s="132"/>
      <c r="E203" s="172"/>
      <c r="F203" s="138"/>
      <c r="G203" s="138"/>
    </row>
    <row r="204" spans="1:7" x14ac:dyDescent="0.25">
      <c r="A204" s="51"/>
      <c r="B204" s="68"/>
      <c r="C204" s="131"/>
      <c r="D204" s="132"/>
      <c r="E204" s="172"/>
      <c r="F204" s="138"/>
      <c r="G204" s="138"/>
    </row>
    <row r="205" spans="1:7" x14ac:dyDescent="0.25">
      <c r="A205" s="51"/>
      <c r="B205" s="68"/>
      <c r="C205" s="131"/>
      <c r="D205" s="132"/>
      <c r="E205" s="172"/>
      <c r="F205" s="138"/>
      <c r="G205" s="138"/>
    </row>
    <row r="206" spans="1:7" x14ac:dyDescent="0.25">
      <c r="A206" s="51"/>
      <c r="B206" s="68"/>
      <c r="C206" s="131"/>
      <c r="D206" s="132"/>
      <c r="E206" s="172"/>
      <c r="F206" s="138"/>
      <c r="G206" s="138"/>
    </row>
    <row r="207" spans="1:7" x14ac:dyDescent="0.25">
      <c r="A207" s="51"/>
      <c r="B207" s="68"/>
      <c r="C207" s="131"/>
      <c r="D207" s="132"/>
      <c r="E207" s="172"/>
      <c r="F207" s="138"/>
      <c r="G207" s="138"/>
    </row>
    <row r="208" spans="1:7" x14ac:dyDescent="0.25">
      <c r="A208" s="51"/>
      <c r="B208" s="78"/>
      <c r="C208" s="133"/>
      <c r="D208" s="76"/>
      <c r="E208" s="172"/>
      <c r="F208" s="173"/>
      <c r="G208" s="173"/>
    </row>
    <row r="209" spans="1:7" x14ac:dyDescent="0.25">
      <c r="A209" s="70"/>
      <c r="B209" s="70"/>
      <c r="C209" s="70"/>
      <c r="D209" s="70"/>
      <c r="E209" s="70"/>
      <c r="F209" s="70"/>
      <c r="G209" s="70"/>
    </row>
    <row r="210" spans="1:7" x14ac:dyDescent="0.25">
      <c r="A210" s="51"/>
      <c r="B210" s="51"/>
      <c r="C210" s="151"/>
      <c r="D210" s="51"/>
      <c r="E210" s="51"/>
      <c r="F210" s="146"/>
      <c r="G210" s="146"/>
    </row>
    <row r="211" spans="1:7" x14ac:dyDescent="0.25">
      <c r="A211" s="51"/>
      <c r="B211" s="51"/>
      <c r="C211" s="51"/>
      <c r="D211" s="51"/>
      <c r="E211" s="51"/>
      <c r="F211" s="146"/>
      <c r="G211" s="146"/>
    </row>
    <row r="212" spans="1:7" x14ac:dyDescent="0.25">
      <c r="A212" s="51"/>
      <c r="B212" s="68"/>
      <c r="C212" s="51"/>
      <c r="D212" s="51"/>
      <c r="E212" s="51"/>
      <c r="F212" s="146"/>
      <c r="G212" s="146"/>
    </row>
    <row r="213" spans="1:7" x14ac:dyDescent="0.25">
      <c r="A213" s="51"/>
      <c r="B213" s="51"/>
      <c r="C213" s="131"/>
      <c r="D213" s="132"/>
      <c r="E213" s="51"/>
      <c r="F213" s="138"/>
      <c r="G213" s="138"/>
    </row>
    <row r="214" spans="1:7" x14ac:dyDescent="0.25">
      <c r="A214" s="51"/>
      <c r="B214" s="51"/>
      <c r="C214" s="131"/>
      <c r="D214" s="132"/>
      <c r="E214" s="51"/>
      <c r="F214" s="138"/>
      <c r="G214" s="138"/>
    </row>
    <row r="215" spans="1:7" x14ac:dyDescent="0.25">
      <c r="A215" s="51"/>
      <c r="B215" s="51"/>
      <c r="C215" s="131"/>
      <c r="D215" s="132"/>
      <c r="E215" s="51"/>
      <c r="F215" s="138"/>
      <c r="G215" s="138"/>
    </row>
    <row r="216" spans="1:7" x14ac:dyDescent="0.25">
      <c r="A216" s="51"/>
      <c r="B216" s="51"/>
      <c r="C216" s="131"/>
      <c r="D216" s="132"/>
      <c r="E216" s="51"/>
      <c r="F216" s="138"/>
      <c r="G216" s="138"/>
    </row>
    <row r="217" spans="1:7" x14ac:dyDescent="0.25">
      <c r="A217" s="51"/>
      <c r="B217" s="51"/>
      <c r="C217" s="131"/>
      <c r="D217" s="132"/>
      <c r="E217" s="51"/>
      <c r="F217" s="138"/>
      <c r="G217" s="138"/>
    </row>
    <row r="218" spans="1:7" x14ac:dyDescent="0.25">
      <c r="A218" s="51"/>
      <c r="B218" s="51"/>
      <c r="C218" s="131"/>
      <c r="D218" s="132"/>
      <c r="E218" s="51"/>
      <c r="F218" s="138"/>
      <c r="G218" s="138"/>
    </row>
    <row r="219" spans="1:7" x14ac:dyDescent="0.25">
      <c r="A219" s="51"/>
      <c r="B219" s="51"/>
      <c r="C219" s="131"/>
      <c r="D219" s="132"/>
      <c r="E219" s="51"/>
      <c r="F219" s="138"/>
      <c r="G219" s="138"/>
    </row>
    <row r="220" spans="1:7" x14ac:dyDescent="0.25">
      <c r="A220" s="51"/>
      <c r="B220" s="51"/>
      <c r="C220" s="131"/>
      <c r="D220" s="132"/>
      <c r="E220" s="51"/>
      <c r="F220" s="138"/>
      <c r="G220" s="138"/>
    </row>
    <row r="221" spans="1:7" x14ac:dyDescent="0.25">
      <c r="A221" s="51"/>
      <c r="B221" s="78"/>
      <c r="C221" s="131"/>
      <c r="D221" s="132"/>
      <c r="E221" s="51"/>
      <c r="F221" s="138"/>
      <c r="G221" s="138"/>
    </row>
    <row r="222" spans="1:7" x14ac:dyDescent="0.25">
      <c r="A222" s="51"/>
      <c r="B222" s="80"/>
      <c r="C222" s="131"/>
      <c r="D222" s="132"/>
      <c r="E222" s="51"/>
      <c r="F222" s="138"/>
      <c r="G222" s="138"/>
    </row>
    <row r="223" spans="1:7" x14ac:dyDescent="0.25">
      <c r="A223" s="51"/>
      <c r="B223" s="80"/>
      <c r="C223" s="131"/>
      <c r="D223" s="132"/>
      <c r="E223" s="51"/>
      <c r="F223" s="138"/>
      <c r="G223" s="138"/>
    </row>
    <row r="224" spans="1:7" x14ac:dyDescent="0.25">
      <c r="A224" s="51"/>
      <c r="B224" s="80"/>
      <c r="C224" s="131"/>
      <c r="D224" s="132"/>
      <c r="E224" s="51"/>
      <c r="F224" s="138"/>
      <c r="G224" s="138"/>
    </row>
    <row r="225" spans="1:7" x14ac:dyDescent="0.25">
      <c r="A225" s="51"/>
      <c r="B225" s="80"/>
      <c r="C225" s="131"/>
      <c r="D225" s="132"/>
      <c r="E225" s="51"/>
      <c r="F225" s="138"/>
      <c r="G225" s="138"/>
    </row>
    <row r="226" spans="1:7" x14ac:dyDescent="0.25">
      <c r="A226" s="51"/>
      <c r="B226" s="80"/>
      <c r="C226" s="131"/>
      <c r="D226" s="132"/>
      <c r="E226" s="51"/>
      <c r="F226" s="138"/>
      <c r="G226" s="138"/>
    </row>
    <row r="227" spans="1:7" x14ac:dyDescent="0.25">
      <c r="A227" s="51"/>
      <c r="B227" s="80"/>
      <c r="C227" s="131"/>
      <c r="D227" s="132"/>
      <c r="E227" s="51"/>
      <c r="F227" s="138"/>
      <c r="G227" s="138"/>
    </row>
    <row r="228" spans="1:7" x14ac:dyDescent="0.25">
      <c r="A228" s="51"/>
      <c r="B228" s="80"/>
      <c r="C228" s="51"/>
      <c r="D228" s="51"/>
      <c r="E228" s="51"/>
      <c r="F228" s="138"/>
      <c r="G228" s="138"/>
    </row>
    <row r="229" spans="1:7" x14ac:dyDescent="0.25">
      <c r="A229" s="51"/>
      <c r="B229" s="80"/>
      <c r="C229" s="51"/>
      <c r="D229" s="51"/>
      <c r="E229" s="51"/>
      <c r="F229" s="138"/>
      <c r="G229" s="138"/>
    </row>
    <row r="230" spans="1:7" x14ac:dyDescent="0.25">
      <c r="A230" s="51"/>
      <c r="B230" s="80"/>
      <c r="C230" s="51"/>
      <c r="D230" s="51"/>
      <c r="E230" s="51"/>
      <c r="F230" s="138"/>
      <c r="G230" s="138"/>
    </row>
    <row r="231" spans="1:7" x14ac:dyDescent="0.25">
      <c r="A231" s="70"/>
      <c r="B231" s="70"/>
      <c r="C231" s="70"/>
      <c r="D231" s="70"/>
      <c r="E231" s="70"/>
      <c r="F231" s="70"/>
      <c r="G231" s="70"/>
    </row>
    <row r="232" spans="1:7" x14ac:dyDescent="0.25">
      <c r="A232" s="51"/>
      <c r="B232" s="51"/>
      <c r="C232" s="151"/>
      <c r="D232" s="51"/>
      <c r="E232" s="51"/>
      <c r="F232" s="146"/>
      <c r="G232" s="146"/>
    </row>
    <row r="233" spans="1:7" x14ac:dyDescent="0.25">
      <c r="A233" s="51"/>
      <c r="B233" s="51"/>
      <c r="C233" s="51"/>
      <c r="D233" s="51"/>
      <c r="E233" s="51"/>
      <c r="F233" s="146"/>
      <c r="G233" s="146"/>
    </row>
    <row r="234" spans="1:7" x14ac:dyDescent="0.25">
      <c r="A234" s="51"/>
      <c r="B234" s="68"/>
      <c r="C234" s="51"/>
      <c r="D234" s="51"/>
      <c r="E234" s="51"/>
      <c r="F234" s="146"/>
      <c r="G234" s="146"/>
    </row>
    <row r="235" spans="1:7" x14ac:dyDescent="0.25">
      <c r="A235" s="51"/>
      <c r="B235" s="51"/>
      <c r="C235" s="131"/>
      <c r="D235" s="132"/>
      <c r="E235" s="51"/>
      <c r="F235" s="138"/>
      <c r="G235" s="138"/>
    </row>
    <row r="236" spans="1:7" x14ac:dyDescent="0.25">
      <c r="A236" s="51"/>
      <c r="B236" s="51"/>
      <c r="C236" s="131"/>
      <c r="D236" s="132"/>
      <c r="E236" s="51"/>
      <c r="F236" s="138"/>
      <c r="G236" s="138"/>
    </row>
    <row r="237" spans="1:7" x14ac:dyDescent="0.25">
      <c r="A237" s="51"/>
      <c r="B237" s="51"/>
      <c r="C237" s="131"/>
      <c r="D237" s="132"/>
      <c r="E237" s="51"/>
      <c r="F237" s="138"/>
      <c r="G237" s="138"/>
    </row>
    <row r="238" spans="1:7" x14ac:dyDescent="0.25">
      <c r="A238" s="51"/>
      <c r="B238" s="51"/>
      <c r="C238" s="131"/>
      <c r="D238" s="132"/>
      <c r="E238" s="51"/>
      <c r="F238" s="138"/>
      <c r="G238" s="138"/>
    </row>
    <row r="239" spans="1:7" x14ac:dyDescent="0.25">
      <c r="A239" s="51"/>
      <c r="B239" s="51"/>
      <c r="C239" s="131"/>
      <c r="D239" s="132"/>
      <c r="E239" s="51"/>
      <c r="F239" s="138"/>
      <c r="G239" s="138"/>
    </row>
    <row r="240" spans="1:7" x14ac:dyDescent="0.25">
      <c r="A240" s="51"/>
      <c r="B240" s="51"/>
      <c r="C240" s="131"/>
      <c r="D240" s="132"/>
      <c r="E240" s="51"/>
      <c r="F240" s="138"/>
      <c r="G240" s="138"/>
    </row>
    <row r="241" spans="1:7" x14ac:dyDescent="0.25">
      <c r="A241" s="51"/>
      <c r="B241" s="51"/>
      <c r="C241" s="131"/>
      <c r="D241" s="132"/>
      <c r="E241" s="51"/>
      <c r="F241" s="138"/>
      <c r="G241" s="138"/>
    </row>
    <row r="242" spans="1:7" x14ac:dyDescent="0.25">
      <c r="A242" s="51"/>
      <c r="B242" s="51"/>
      <c r="C242" s="131"/>
      <c r="D242" s="132"/>
      <c r="E242" s="51"/>
      <c r="F242" s="138"/>
      <c r="G242" s="138"/>
    </row>
    <row r="243" spans="1:7" x14ac:dyDescent="0.25">
      <c r="A243" s="51"/>
      <c r="B243" s="78"/>
      <c r="C243" s="131"/>
      <c r="D243" s="132"/>
      <c r="E243" s="51"/>
      <c r="F243" s="138"/>
      <c r="G243" s="138"/>
    </row>
    <row r="244" spans="1:7" x14ac:dyDescent="0.25">
      <c r="A244" s="51"/>
      <c r="B244" s="80"/>
      <c r="C244" s="131"/>
      <c r="D244" s="132"/>
      <c r="E244" s="51"/>
      <c r="F244" s="138"/>
      <c r="G244" s="138"/>
    </row>
    <row r="245" spans="1:7" x14ac:dyDescent="0.25">
      <c r="A245" s="51"/>
      <c r="B245" s="80"/>
      <c r="C245" s="131"/>
      <c r="D245" s="132"/>
      <c r="E245" s="51"/>
      <c r="F245" s="138"/>
      <c r="G245" s="138"/>
    </row>
    <row r="246" spans="1:7" x14ac:dyDescent="0.25">
      <c r="A246" s="51"/>
      <c r="B246" s="80"/>
      <c r="C246" s="131"/>
      <c r="D246" s="132"/>
      <c r="E246" s="51"/>
      <c r="F246" s="138"/>
      <c r="G246" s="138"/>
    </row>
    <row r="247" spans="1:7" x14ac:dyDescent="0.25">
      <c r="A247" s="51"/>
      <c r="B247" s="80"/>
      <c r="C247" s="131"/>
      <c r="D247" s="132"/>
      <c r="E247" s="51"/>
      <c r="F247" s="138"/>
      <c r="G247" s="138"/>
    </row>
    <row r="248" spans="1:7" x14ac:dyDescent="0.25">
      <c r="A248" s="51"/>
      <c r="B248" s="80"/>
      <c r="C248" s="131"/>
      <c r="D248" s="132"/>
      <c r="E248" s="51"/>
      <c r="F248" s="138"/>
      <c r="G248" s="138"/>
    </row>
    <row r="249" spans="1:7" x14ac:dyDescent="0.25">
      <c r="A249" s="51"/>
      <c r="B249" s="80"/>
      <c r="C249" s="131"/>
      <c r="D249" s="132"/>
      <c r="E249" s="51"/>
      <c r="F249" s="138"/>
      <c r="G249" s="138"/>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1"/>
      <c r="D254" s="51"/>
      <c r="E254" s="172"/>
      <c r="F254" s="172"/>
      <c r="G254" s="172"/>
    </row>
    <row r="255" spans="1:7" x14ac:dyDescent="0.25">
      <c r="A255" s="51"/>
      <c r="B255" s="51"/>
      <c r="C255" s="151"/>
      <c r="D255" s="51"/>
      <c r="E255" s="172"/>
      <c r="F255" s="172"/>
      <c r="G255" s="49"/>
    </row>
    <row r="256" spans="1:7" x14ac:dyDescent="0.25">
      <c r="A256" s="51"/>
      <c r="B256" s="51"/>
      <c r="C256" s="151"/>
      <c r="D256" s="51"/>
      <c r="E256" s="172"/>
      <c r="F256" s="172"/>
      <c r="G256" s="49"/>
    </row>
    <row r="257" spans="1:7" x14ac:dyDescent="0.25">
      <c r="A257" s="51"/>
      <c r="B257" s="68"/>
      <c r="C257" s="151"/>
      <c r="D257" s="65"/>
      <c r="E257" s="65"/>
      <c r="F257" s="83"/>
      <c r="G257" s="83"/>
    </row>
    <row r="258" spans="1:7" x14ac:dyDescent="0.25">
      <c r="A258" s="51"/>
      <c r="B258" s="51"/>
      <c r="C258" s="151"/>
      <c r="D258" s="51"/>
      <c r="E258" s="172"/>
      <c r="F258" s="172"/>
      <c r="G258" s="49"/>
    </row>
    <row r="259" spans="1:7" x14ac:dyDescent="0.25">
      <c r="A259" s="51"/>
      <c r="B259" s="80"/>
      <c r="C259" s="151"/>
      <c r="D259" s="51"/>
      <c r="E259" s="172"/>
      <c r="F259" s="172"/>
      <c r="G259" s="49"/>
    </row>
    <row r="260" spans="1:7" x14ac:dyDescent="0.25">
      <c r="A260" s="51"/>
      <c r="B260" s="80"/>
      <c r="C260" s="174"/>
      <c r="D260" s="51"/>
      <c r="E260" s="172"/>
      <c r="F260" s="172"/>
      <c r="G260" s="49"/>
    </row>
    <row r="261" spans="1:7" x14ac:dyDescent="0.25">
      <c r="A261" s="51"/>
      <c r="B261" s="80"/>
      <c r="C261" s="151"/>
      <c r="D261" s="51"/>
      <c r="E261" s="172"/>
      <c r="F261" s="172"/>
      <c r="G261" s="49"/>
    </row>
    <row r="262" spans="1:7" x14ac:dyDescent="0.25">
      <c r="A262" s="51"/>
      <c r="B262" s="80"/>
      <c r="C262" s="151"/>
      <c r="D262" s="51"/>
      <c r="E262" s="172"/>
      <c r="F262" s="172"/>
      <c r="G262" s="49"/>
    </row>
    <row r="263" spans="1:7" x14ac:dyDescent="0.25">
      <c r="A263" s="51"/>
      <c r="B263" s="80"/>
      <c r="C263" s="151"/>
      <c r="D263" s="51"/>
      <c r="E263" s="172"/>
      <c r="F263" s="172"/>
      <c r="G263" s="49"/>
    </row>
    <row r="264" spans="1:7" x14ac:dyDescent="0.25">
      <c r="A264" s="51"/>
      <c r="B264" s="80"/>
      <c r="C264" s="151"/>
      <c r="D264" s="51"/>
      <c r="E264" s="172"/>
      <c r="F264" s="172"/>
      <c r="G264" s="49"/>
    </row>
    <row r="265" spans="1:7" x14ac:dyDescent="0.25">
      <c r="A265" s="51"/>
      <c r="B265" s="80"/>
      <c r="C265" s="151"/>
      <c r="D265" s="51"/>
      <c r="E265" s="172"/>
      <c r="F265" s="172"/>
      <c r="G265" s="49"/>
    </row>
    <row r="266" spans="1:7" x14ac:dyDescent="0.25">
      <c r="A266" s="51"/>
      <c r="B266" s="80"/>
      <c r="C266" s="151"/>
      <c r="D266" s="51"/>
      <c r="E266" s="172"/>
      <c r="F266" s="172"/>
      <c r="G266" s="49"/>
    </row>
    <row r="267" spans="1:7" x14ac:dyDescent="0.25">
      <c r="A267" s="51"/>
      <c r="B267" s="80"/>
      <c r="C267" s="151"/>
      <c r="D267" s="51"/>
      <c r="E267" s="172"/>
      <c r="F267" s="172"/>
      <c r="G267" s="49"/>
    </row>
    <row r="268" spans="1:7" x14ac:dyDescent="0.25">
      <c r="A268" s="51"/>
      <c r="B268" s="80"/>
      <c r="C268" s="151"/>
      <c r="D268" s="51"/>
      <c r="E268" s="172"/>
      <c r="F268" s="172"/>
      <c r="G268" s="49"/>
    </row>
    <row r="269" spans="1:7" x14ac:dyDescent="0.25">
      <c r="A269" s="51"/>
      <c r="B269" s="80"/>
      <c r="C269" s="151"/>
      <c r="D269" s="51"/>
      <c r="E269" s="172"/>
      <c r="F269" s="172"/>
      <c r="G269" s="49"/>
    </row>
    <row r="270" spans="1:7" x14ac:dyDescent="0.25">
      <c r="A270" s="70"/>
      <c r="B270" s="70"/>
      <c r="C270" s="70"/>
      <c r="D270" s="70"/>
      <c r="E270" s="70"/>
      <c r="F270" s="70"/>
      <c r="G270" s="70"/>
    </row>
    <row r="271" spans="1:7" x14ac:dyDescent="0.25">
      <c r="A271" s="51"/>
      <c r="B271" s="51"/>
      <c r="C271" s="151"/>
      <c r="D271" s="51"/>
      <c r="E271" s="49"/>
      <c r="F271" s="49"/>
      <c r="G271" s="49"/>
    </row>
    <row r="272" spans="1:7" x14ac:dyDescent="0.25">
      <c r="A272" s="51"/>
      <c r="B272" s="51"/>
      <c r="C272" s="151"/>
      <c r="D272" s="51"/>
      <c r="E272" s="49"/>
      <c r="F272" s="49"/>
      <c r="G272" s="49"/>
    </row>
    <row r="273" spans="1:7" x14ac:dyDescent="0.25">
      <c r="A273" s="51"/>
      <c r="B273" s="51"/>
      <c r="C273" s="151"/>
      <c r="D273" s="51"/>
      <c r="E273" s="49"/>
      <c r="F273" s="49"/>
      <c r="G273" s="49"/>
    </row>
    <row r="274" spans="1:7" x14ac:dyDescent="0.25">
      <c r="A274" s="51"/>
      <c r="B274" s="51"/>
      <c r="C274" s="151"/>
      <c r="D274" s="51"/>
      <c r="E274" s="49"/>
      <c r="F274" s="49"/>
      <c r="G274" s="49"/>
    </row>
    <row r="275" spans="1:7" x14ac:dyDescent="0.25">
      <c r="A275" s="51"/>
      <c r="B275" s="51"/>
      <c r="C275" s="151"/>
      <c r="D275" s="51"/>
      <c r="E275" s="49"/>
      <c r="F275" s="49"/>
      <c r="G275" s="49"/>
    </row>
    <row r="276" spans="1:7" x14ac:dyDescent="0.25">
      <c r="A276" s="51"/>
      <c r="B276" s="51"/>
      <c r="C276" s="151"/>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2"/>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2"/>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1"/>
      <c r="D330" s="51"/>
      <c r="E330" s="49"/>
      <c r="F330" s="49"/>
      <c r="G330" s="49"/>
    </row>
    <row r="331" spans="1:7" x14ac:dyDescent="0.25">
      <c r="A331" s="51"/>
      <c r="B331" s="51"/>
      <c r="C331" s="151"/>
      <c r="D331" s="51"/>
      <c r="E331" s="49"/>
      <c r="F331" s="49"/>
      <c r="G331" s="49"/>
    </row>
    <row r="332" spans="1:7" x14ac:dyDescent="0.25">
      <c r="A332" s="51"/>
      <c r="B332" s="51"/>
      <c r="C332" s="151"/>
      <c r="D332" s="51"/>
      <c r="E332" s="49"/>
      <c r="F332" s="49"/>
      <c r="G332" s="49"/>
    </row>
    <row r="333" spans="1:7" x14ac:dyDescent="0.25">
      <c r="A333" s="51"/>
      <c r="B333" s="51"/>
      <c r="C333" s="151"/>
      <c r="D333" s="51"/>
      <c r="E333" s="49"/>
      <c r="F333" s="49"/>
      <c r="G333" s="49"/>
    </row>
    <row r="334" spans="1:7" x14ac:dyDescent="0.25">
      <c r="A334" s="51"/>
      <c r="B334" s="51"/>
      <c r="C334" s="151"/>
      <c r="D334" s="51"/>
      <c r="E334" s="49"/>
      <c r="F334" s="49"/>
      <c r="G334" s="49"/>
    </row>
    <row r="335" spans="1:7" x14ac:dyDescent="0.25">
      <c r="A335" s="51"/>
      <c r="B335" s="51"/>
      <c r="C335" s="151"/>
      <c r="D335" s="51"/>
      <c r="E335" s="49"/>
      <c r="F335" s="49"/>
      <c r="G335" s="49"/>
    </row>
    <row r="336" spans="1:7" x14ac:dyDescent="0.25">
      <c r="A336" s="51"/>
      <c r="B336" s="51"/>
      <c r="C336" s="151"/>
      <c r="D336" s="51"/>
      <c r="E336" s="49"/>
      <c r="F336" s="49"/>
      <c r="G336" s="49"/>
    </row>
    <row r="337" spans="1:7" x14ac:dyDescent="0.25">
      <c r="A337" s="51"/>
      <c r="B337" s="51"/>
      <c r="C337" s="151"/>
      <c r="D337" s="51"/>
      <c r="E337" s="49"/>
      <c r="F337" s="49"/>
      <c r="G337" s="49"/>
    </row>
    <row r="338" spans="1:7" x14ac:dyDescent="0.25">
      <c r="A338" s="51"/>
      <c r="B338" s="51"/>
      <c r="C338" s="151"/>
      <c r="D338" s="51"/>
      <c r="E338" s="49"/>
      <c r="F338" s="49"/>
      <c r="G338" s="49"/>
    </row>
    <row r="339" spans="1:7" x14ac:dyDescent="0.25">
      <c r="A339" s="51"/>
      <c r="B339" s="51"/>
      <c r="C339" s="151"/>
      <c r="D339" s="51"/>
      <c r="E339" s="49"/>
      <c r="F339" s="49"/>
      <c r="G339" s="49"/>
    </row>
    <row r="340" spans="1:7" x14ac:dyDescent="0.25">
      <c r="A340" s="51"/>
      <c r="B340" s="51"/>
      <c r="C340" s="151"/>
      <c r="D340" s="51"/>
      <c r="E340" s="49"/>
      <c r="F340" s="49"/>
      <c r="G340" s="49"/>
    </row>
    <row r="341" spans="1:7" x14ac:dyDescent="0.25">
      <c r="A341" s="51"/>
      <c r="B341" s="51"/>
      <c r="C341" s="151"/>
      <c r="D341" s="51"/>
      <c r="E341" s="49"/>
      <c r="F341" s="49"/>
      <c r="G341" s="49"/>
    </row>
    <row r="342" spans="1:7" x14ac:dyDescent="0.25">
      <c r="A342" s="51"/>
      <c r="B342" s="51"/>
      <c r="C342" s="151"/>
      <c r="D342" s="51"/>
      <c r="E342" s="49"/>
      <c r="F342" s="49"/>
      <c r="G342" s="49"/>
    </row>
    <row r="343" spans="1:7" x14ac:dyDescent="0.25">
      <c r="A343" s="51"/>
      <c r="B343" s="51"/>
      <c r="C343" s="151"/>
      <c r="D343" s="51"/>
      <c r="E343" s="49"/>
      <c r="F343" s="49"/>
      <c r="G343" s="49"/>
    </row>
    <row r="344" spans="1:7" x14ac:dyDescent="0.25">
      <c r="A344" s="51"/>
      <c r="B344" s="51"/>
      <c r="C344" s="151"/>
      <c r="D344" s="51"/>
      <c r="E344" s="49"/>
      <c r="F344" s="49"/>
      <c r="G344" s="49"/>
    </row>
    <row r="345" spans="1:7" x14ac:dyDescent="0.25">
      <c r="A345" s="51"/>
      <c r="B345" s="51"/>
      <c r="C345" s="151"/>
      <c r="D345" s="51"/>
      <c r="E345" s="49"/>
      <c r="F345" s="49"/>
      <c r="G345" s="49"/>
    </row>
    <row r="346" spans="1:7" x14ac:dyDescent="0.25">
      <c r="A346" s="51"/>
      <c r="B346" s="51"/>
      <c r="C346" s="151"/>
      <c r="D346" s="51"/>
      <c r="E346" s="49"/>
      <c r="F346" s="49"/>
      <c r="G346" s="49"/>
    </row>
    <row r="347" spans="1:7" x14ac:dyDescent="0.25">
      <c r="A347" s="51"/>
      <c r="B347" s="51"/>
      <c r="C347" s="151"/>
      <c r="D347" s="51"/>
      <c r="E347" s="49"/>
      <c r="F347" s="49"/>
      <c r="G347" s="49"/>
    </row>
    <row r="348" spans="1:7" x14ac:dyDescent="0.25">
      <c r="A348" s="51"/>
      <c r="B348" s="51"/>
      <c r="C348" s="151"/>
      <c r="D348" s="51"/>
      <c r="E348" s="49"/>
      <c r="F348" s="49"/>
      <c r="G348" s="49"/>
    </row>
    <row r="349" spans="1:7" x14ac:dyDescent="0.25">
      <c r="A349" s="51"/>
      <c r="B349" s="51"/>
      <c r="C349" s="151"/>
      <c r="D349" s="51"/>
      <c r="E349" s="49"/>
      <c r="F349" s="49"/>
      <c r="G349" s="49"/>
    </row>
    <row r="350" spans="1:7" x14ac:dyDescent="0.25">
      <c r="A350" s="51"/>
      <c r="B350" s="51"/>
      <c r="C350" s="151"/>
      <c r="D350" s="51"/>
      <c r="E350" s="49"/>
      <c r="F350" s="49"/>
      <c r="G350" s="49"/>
    </row>
    <row r="351" spans="1:7" x14ac:dyDescent="0.25">
      <c r="A351" s="51"/>
      <c r="B351" s="51"/>
      <c r="C351" s="151"/>
      <c r="D351" s="51"/>
      <c r="E351" s="49"/>
      <c r="F351" s="49"/>
      <c r="G351" s="49"/>
    </row>
    <row r="352" spans="1:7" x14ac:dyDescent="0.25">
      <c r="A352" s="51"/>
      <c r="B352" s="51"/>
      <c r="C352" s="151"/>
      <c r="D352" s="51"/>
      <c r="E352" s="49"/>
      <c r="F352" s="49"/>
      <c r="G352" s="49"/>
    </row>
    <row r="353" spans="1:7" x14ac:dyDescent="0.25">
      <c r="A353" s="51"/>
      <c r="B353" s="51"/>
      <c r="C353" s="151"/>
      <c r="D353" s="51"/>
      <c r="E353" s="49"/>
      <c r="F353" s="49"/>
      <c r="G353" s="49"/>
    </row>
    <row r="354" spans="1:7" x14ac:dyDescent="0.25">
      <c r="A354" s="51"/>
      <c r="B354" s="51"/>
      <c r="C354" s="151"/>
      <c r="D354" s="51"/>
      <c r="E354" s="49"/>
      <c r="F354" s="49"/>
      <c r="G354" s="49"/>
    </row>
    <row r="355" spans="1:7" x14ac:dyDescent="0.25">
      <c r="A355" s="51"/>
      <c r="B355" s="51"/>
      <c r="C355" s="151"/>
      <c r="D355" s="51"/>
      <c r="E355" s="49"/>
      <c r="F355" s="49"/>
      <c r="G355" s="49"/>
    </row>
    <row r="356" spans="1:7" x14ac:dyDescent="0.25">
      <c r="A356" s="51"/>
      <c r="B356" s="51"/>
      <c r="C356" s="151"/>
      <c r="D356" s="51"/>
      <c r="E356" s="49"/>
      <c r="F356" s="49"/>
      <c r="G356" s="49"/>
    </row>
    <row r="357" spans="1:7" x14ac:dyDescent="0.25">
      <c r="A357" s="51"/>
      <c r="B357" s="51"/>
      <c r="C357" s="151"/>
      <c r="D357" s="51"/>
      <c r="E357" s="49"/>
      <c r="F357" s="49"/>
      <c r="G357" s="49"/>
    </row>
    <row r="358" spans="1:7" x14ac:dyDescent="0.25">
      <c r="A358" s="51"/>
      <c r="B358" s="51"/>
      <c r="C358" s="151"/>
      <c r="D358" s="51"/>
      <c r="E358" s="49"/>
      <c r="F358" s="49"/>
      <c r="G358" s="49"/>
    </row>
    <row r="359" spans="1:7" x14ac:dyDescent="0.25">
      <c r="A359" s="51"/>
      <c r="B359" s="51"/>
      <c r="C359" s="151"/>
      <c r="D359" s="51"/>
      <c r="E359" s="49"/>
      <c r="F359" s="49"/>
      <c r="G359" s="49"/>
    </row>
    <row r="360" spans="1:7" x14ac:dyDescent="0.25">
      <c r="A360" s="51"/>
      <c r="B360" s="51"/>
      <c r="C360" s="151"/>
      <c r="D360" s="51"/>
      <c r="E360" s="49"/>
      <c r="F360" s="49"/>
      <c r="G360" s="49"/>
    </row>
    <row r="361" spans="1:7" x14ac:dyDescent="0.25">
      <c r="A361" s="51"/>
      <c r="B361" s="51"/>
      <c r="C361" s="151"/>
      <c r="D361" s="51"/>
      <c r="E361" s="49"/>
      <c r="F361" s="49"/>
      <c r="G361" s="49"/>
    </row>
    <row r="362" spans="1:7" x14ac:dyDescent="0.25">
      <c r="A362" s="51"/>
      <c r="B362" s="51"/>
      <c r="C362" s="151"/>
      <c r="D362" s="51"/>
      <c r="E362" s="49"/>
      <c r="F362" s="49"/>
      <c r="G362" s="49"/>
    </row>
    <row r="363" spans="1:7" x14ac:dyDescent="0.25">
      <c r="A363" s="51"/>
      <c r="B363" s="51"/>
      <c r="C363" s="151"/>
      <c r="D363" s="51"/>
      <c r="E363" s="49"/>
      <c r="F363" s="49"/>
      <c r="G363" s="49"/>
    </row>
    <row r="364" spans="1:7" x14ac:dyDescent="0.25">
      <c r="A364" s="51"/>
      <c r="B364" s="51"/>
      <c r="C364" s="151"/>
      <c r="D364" s="51"/>
      <c r="E364" s="49"/>
      <c r="F364" s="49"/>
      <c r="G364" s="49"/>
    </row>
    <row r="365" spans="1:7" x14ac:dyDescent="0.25">
      <c r="A365" s="51"/>
      <c r="B365" s="51"/>
      <c r="C365" s="151"/>
      <c r="D365" s="51"/>
      <c r="E365" s="49"/>
      <c r="F365" s="49"/>
      <c r="G365" s="49"/>
    </row>
    <row r="366" spans="1:7" x14ac:dyDescent="0.25">
      <c r="A366" s="51"/>
      <c r="B366" s="51"/>
      <c r="C366" s="151"/>
      <c r="D366" s="51"/>
      <c r="E366" s="49"/>
      <c r="F366" s="49"/>
      <c r="G366" s="49"/>
    </row>
    <row r="367" spans="1:7" x14ac:dyDescent="0.25">
      <c r="A367" s="51"/>
      <c r="B367" s="51"/>
      <c r="C367" s="151"/>
      <c r="D367" s="51"/>
      <c r="E367" s="49"/>
      <c r="F367" s="49"/>
      <c r="G367" s="49"/>
    </row>
    <row r="368" spans="1:7" x14ac:dyDescent="0.25">
      <c r="A368" s="51"/>
      <c r="B368" s="51"/>
      <c r="C368" s="151"/>
      <c r="D368" s="51"/>
      <c r="E368" s="49"/>
      <c r="F368" s="49"/>
      <c r="G368" s="49"/>
    </row>
    <row r="369" spans="1:7" x14ac:dyDescent="0.25">
      <c r="A369" s="51"/>
      <c r="B369" s="51"/>
      <c r="C369" s="151"/>
      <c r="D369" s="51"/>
      <c r="E369" s="49"/>
      <c r="F369" s="49"/>
      <c r="G369" s="49"/>
    </row>
    <row r="370" spans="1:7" x14ac:dyDescent="0.25">
      <c r="A370" s="51"/>
      <c r="B370" s="51"/>
      <c r="C370" s="151"/>
      <c r="D370" s="51"/>
      <c r="E370" s="49"/>
      <c r="F370" s="49"/>
      <c r="G370" s="49"/>
    </row>
    <row r="371" spans="1:7" x14ac:dyDescent="0.25">
      <c r="A371" s="51"/>
      <c r="B371" s="51"/>
      <c r="C371" s="151"/>
      <c r="D371" s="51"/>
      <c r="E371" s="49"/>
      <c r="F371" s="49"/>
      <c r="G371" s="49"/>
    </row>
    <row r="372" spans="1:7" x14ac:dyDescent="0.25">
      <c r="A372" s="51"/>
      <c r="B372" s="51"/>
      <c r="C372" s="151"/>
      <c r="D372" s="51"/>
      <c r="E372" s="49"/>
      <c r="F372" s="49"/>
      <c r="G372" s="49"/>
    </row>
    <row r="373" spans="1:7" x14ac:dyDescent="0.25">
      <c r="A373" s="51"/>
      <c r="B373" s="51"/>
      <c r="C373" s="151"/>
      <c r="D373" s="51"/>
      <c r="E373" s="49"/>
      <c r="F373" s="49"/>
      <c r="G373" s="49"/>
    </row>
    <row r="374" spans="1:7" x14ac:dyDescent="0.25">
      <c r="A374" s="51"/>
      <c r="B374" s="51"/>
      <c r="C374" s="151"/>
      <c r="D374" s="51"/>
      <c r="E374" s="49"/>
      <c r="F374" s="49"/>
      <c r="G374" s="49"/>
    </row>
    <row r="375" spans="1:7" x14ac:dyDescent="0.25">
      <c r="A375" s="51"/>
      <c r="B375" s="51"/>
      <c r="C375" s="151"/>
      <c r="D375" s="51"/>
      <c r="E375" s="49"/>
      <c r="F375" s="49"/>
      <c r="G375" s="49"/>
    </row>
    <row r="376" spans="1:7" x14ac:dyDescent="0.25">
      <c r="A376" s="51"/>
      <c r="B376" s="51"/>
      <c r="C376" s="151"/>
      <c r="D376" s="51"/>
      <c r="E376" s="49"/>
      <c r="F376" s="49"/>
      <c r="G376" s="49"/>
    </row>
    <row r="377" spans="1:7" x14ac:dyDescent="0.25">
      <c r="A377" s="51"/>
      <c r="B377" s="51"/>
      <c r="C377" s="151"/>
      <c r="D377" s="51"/>
      <c r="E377" s="49"/>
      <c r="F377" s="49"/>
      <c r="G377" s="49"/>
    </row>
    <row r="378" spans="1:7" x14ac:dyDescent="0.25">
      <c r="A378" s="51"/>
      <c r="B378" s="51"/>
      <c r="C378" s="151"/>
      <c r="D378" s="51"/>
      <c r="E378" s="49"/>
      <c r="F378" s="49"/>
      <c r="G378" s="49"/>
    </row>
    <row r="379" spans="1:7" x14ac:dyDescent="0.25">
      <c r="A379" s="51"/>
      <c r="B379" s="51"/>
      <c r="C379" s="151"/>
      <c r="D379" s="51"/>
      <c r="E379" s="49"/>
      <c r="F379" s="49"/>
      <c r="G379" s="49"/>
    </row>
    <row r="380" spans="1:7" ht="18.75" x14ac:dyDescent="0.25">
      <c r="A380" s="122"/>
      <c r="B380" s="150"/>
      <c r="C380" s="122"/>
      <c r="D380" s="122"/>
      <c r="E380" s="122"/>
      <c r="F380" s="122"/>
      <c r="G380" s="122"/>
    </row>
    <row r="381" spans="1:7" x14ac:dyDescent="0.25">
      <c r="A381" s="70"/>
      <c r="B381" s="70"/>
      <c r="C381" s="70"/>
      <c r="D381" s="70"/>
      <c r="E381" s="70"/>
      <c r="F381" s="70"/>
      <c r="G381" s="70"/>
    </row>
    <row r="382" spans="1:7" x14ac:dyDescent="0.25">
      <c r="A382" s="51"/>
      <c r="B382" s="51"/>
      <c r="C382" s="131"/>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1"/>
      <c r="D385" s="131"/>
      <c r="E385" s="65"/>
      <c r="F385" s="138"/>
      <c r="G385" s="138"/>
    </row>
    <row r="386" spans="1:7" x14ac:dyDescent="0.25">
      <c r="A386" s="51"/>
      <c r="B386" s="68"/>
      <c r="C386" s="131"/>
      <c r="D386" s="131"/>
      <c r="E386" s="65"/>
      <c r="F386" s="138"/>
      <c r="G386" s="138"/>
    </row>
    <row r="387" spans="1:7" x14ac:dyDescent="0.25">
      <c r="A387" s="51"/>
      <c r="B387" s="68"/>
      <c r="C387" s="131"/>
      <c r="D387" s="131"/>
      <c r="E387" s="65"/>
      <c r="F387" s="138"/>
      <c r="G387" s="138"/>
    </row>
    <row r="388" spans="1:7" x14ac:dyDescent="0.25">
      <c r="A388" s="51"/>
      <c r="B388" s="68"/>
      <c r="C388" s="131"/>
      <c r="D388" s="131"/>
      <c r="E388" s="65"/>
      <c r="F388" s="138"/>
      <c r="G388" s="138"/>
    </row>
    <row r="389" spans="1:7" x14ac:dyDescent="0.25">
      <c r="A389" s="51"/>
      <c r="B389" s="68"/>
      <c r="C389" s="131"/>
      <c r="D389" s="131"/>
      <c r="E389" s="65"/>
      <c r="F389" s="138"/>
      <c r="G389" s="138"/>
    </row>
    <row r="390" spans="1:7" x14ac:dyDescent="0.25">
      <c r="A390" s="51"/>
      <c r="B390" s="68"/>
      <c r="C390" s="131"/>
      <c r="D390" s="131"/>
      <c r="E390" s="65"/>
      <c r="F390" s="138"/>
      <c r="G390" s="138"/>
    </row>
    <row r="391" spans="1:7" x14ac:dyDescent="0.25">
      <c r="A391" s="51"/>
      <c r="B391" s="68"/>
      <c r="C391" s="131"/>
      <c r="D391" s="131"/>
      <c r="E391" s="65"/>
      <c r="F391" s="138"/>
      <c r="G391" s="138"/>
    </row>
    <row r="392" spans="1:7" x14ac:dyDescent="0.25">
      <c r="A392" s="51"/>
      <c r="B392" s="68"/>
      <c r="C392" s="131"/>
      <c r="D392" s="132"/>
      <c r="E392" s="65"/>
      <c r="F392" s="138"/>
      <c r="G392" s="138"/>
    </row>
    <row r="393" spans="1:7" x14ac:dyDescent="0.25">
      <c r="A393" s="51"/>
      <c r="B393" s="68"/>
      <c r="C393" s="131"/>
      <c r="D393" s="132"/>
      <c r="E393" s="65"/>
      <c r="F393" s="138"/>
      <c r="G393" s="138"/>
    </row>
    <row r="394" spans="1:7" x14ac:dyDescent="0.25">
      <c r="A394" s="51"/>
      <c r="B394" s="68"/>
      <c r="C394" s="131"/>
      <c r="D394" s="132"/>
      <c r="E394" s="68"/>
      <c r="F394" s="138"/>
      <c r="G394" s="138"/>
    </row>
    <row r="395" spans="1:7" x14ac:dyDescent="0.25">
      <c r="A395" s="51"/>
      <c r="B395" s="68"/>
      <c r="C395" s="131"/>
      <c r="D395" s="132"/>
      <c r="E395" s="68"/>
      <c r="F395" s="138"/>
      <c r="G395" s="138"/>
    </row>
    <row r="396" spans="1:7" x14ac:dyDescent="0.25">
      <c r="A396" s="51"/>
      <c r="B396" s="68"/>
      <c r="C396" s="131"/>
      <c r="D396" s="132"/>
      <c r="E396" s="68"/>
      <c r="F396" s="138"/>
      <c r="G396" s="138"/>
    </row>
    <row r="397" spans="1:7" x14ac:dyDescent="0.25">
      <c r="A397" s="51"/>
      <c r="B397" s="68"/>
      <c r="C397" s="131"/>
      <c r="D397" s="132"/>
      <c r="E397" s="68"/>
      <c r="F397" s="138"/>
      <c r="G397" s="138"/>
    </row>
    <row r="398" spans="1:7" x14ac:dyDescent="0.25">
      <c r="A398" s="51"/>
      <c r="B398" s="68"/>
      <c r="C398" s="131"/>
      <c r="D398" s="132"/>
      <c r="E398" s="68"/>
      <c r="F398" s="138"/>
      <c r="G398" s="138"/>
    </row>
    <row r="399" spans="1:7" x14ac:dyDescent="0.25">
      <c r="A399" s="51"/>
      <c r="B399" s="68"/>
      <c r="C399" s="131"/>
      <c r="D399" s="132"/>
      <c r="E399" s="68"/>
      <c r="F399" s="138"/>
      <c r="G399" s="138"/>
    </row>
    <row r="400" spans="1:7" x14ac:dyDescent="0.25">
      <c r="A400" s="51"/>
      <c r="B400" s="68"/>
      <c r="C400" s="131"/>
      <c r="D400" s="132"/>
      <c r="E400" s="51"/>
      <c r="F400" s="138"/>
      <c r="G400" s="138"/>
    </row>
    <row r="401" spans="1:7" x14ac:dyDescent="0.25">
      <c r="A401" s="51"/>
      <c r="B401" s="68"/>
      <c r="C401" s="131"/>
      <c r="D401" s="132"/>
      <c r="E401" s="172"/>
      <c r="F401" s="138"/>
      <c r="G401" s="138"/>
    </row>
    <row r="402" spans="1:7" x14ac:dyDescent="0.25">
      <c r="A402" s="51"/>
      <c r="B402" s="68"/>
      <c r="C402" s="131"/>
      <c r="D402" s="132"/>
      <c r="E402" s="172"/>
      <c r="F402" s="138"/>
      <c r="G402" s="138"/>
    </row>
    <row r="403" spans="1:7" x14ac:dyDescent="0.25">
      <c r="A403" s="51"/>
      <c r="B403" s="68"/>
      <c r="C403" s="131"/>
      <c r="D403" s="132"/>
      <c r="E403" s="172"/>
      <c r="F403" s="138"/>
      <c r="G403" s="138"/>
    </row>
    <row r="404" spans="1:7" x14ac:dyDescent="0.25">
      <c r="A404" s="51"/>
      <c r="B404" s="68"/>
      <c r="C404" s="131"/>
      <c r="D404" s="132"/>
      <c r="E404" s="172"/>
      <c r="F404" s="138"/>
      <c r="G404" s="138"/>
    </row>
    <row r="405" spans="1:7" x14ac:dyDescent="0.25">
      <c r="A405" s="51"/>
      <c r="B405" s="68"/>
      <c r="C405" s="131"/>
      <c r="D405" s="132"/>
      <c r="E405" s="172"/>
      <c r="F405" s="138"/>
      <c r="G405" s="138"/>
    </row>
    <row r="406" spans="1:7" x14ac:dyDescent="0.25">
      <c r="A406" s="51"/>
      <c r="B406" s="68"/>
      <c r="C406" s="131"/>
      <c r="D406" s="132"/>
      <c r="E406" s="172"/>
      <c r="F406" s="138"/>
      <c r="G406" s="138"/>
    </row>
    <row r="407" spans="1:7" x14ac:dyDescent="0.25">
      <c r="A407" s="51"/>
      <c r="B407" s="68"/>
      <c r="C407" s="131"/>
      <c r="D407" s="132"/>
      <c r="E407" s="172"/>
      <c r="F407" s="138"/>
      <c r="G407" s="138"/>
    </row>
    <row r="408" spans="1:7" x14ac:dyDescent="0.25">
      <c r="A408" s="51"/>
      <c r="B408" s="68"/>
      <c r="C408" s="131"/>
      <c r="D408" s="132"/>
      <c r="E408" s="172"/>
      <c r="F408" s="138"/>
      <c r="G408" s="138"/>
    </row>
    <row r="409" spans="1:7" x14ac:dyDescent="0.25">
      <c r="A409" s="51"/>
      <c r="B409" s="78"/>
      <c r="C409" s="133"/>
      <c r="D409" s="76"/>
      <c r="E409" s="172"/>
      <c r="F409" s="173"/>
      <c r="G409" s="173"/>
    </row>
    <row r="410" spans="1:7" x14ac:dyDescent="0.25">
      <c r="A410" s="70"/>
      <c r="B410" s="70"/>
      <c r="C410" s="70"/>
      <c r="D410" s="70"/>
      <c r="E410" s="70"/>
      <c r="F410" s="70"/>
      <c r="G410" s="70"/>
    </row>
    <row r="411" spans="1:7" x14ac:dyDescent="0.25">
      <c r="A411" s="51"/>
      <c r="B411" s="51"/>
      <c r="C411" s="151"/>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1"/>
      <c r="D414" s="132"/>
      <c r="E414" s="51"/>
      <c r="F414" s="138"/>
      <c r="G414" s="138"/>
    </row>
    <row r="415" spans="1:7" x14ac:dyDescent="0.25">
      <c r="A415" s="51"/>
      <c r="B415" s="51"/>
      <c r="C415" s="131"/>
      <c r="D415" s="132"/>
      <c r="E415" s="51"/>
      <c r="F415" s="138"/>
      <c r="G415" s="138"/>
    </row>
    <row r="416" spans="1:7" x14ac:dyDescent="0.25">
      <c r="A416" s="51"/>
      <c r="B416" s="51"/>
      <c r="C416" s="131"/>
      <c r="D416" s="132"/>
      <c r="E416" s="51"/>
      <c r="F416" s="138"/>
      <c r="G416" s="138"/>
    </row>
    <row r="417" spans="1:7" x14ac:dyDescent="0.25">
      <c r="A417" s="51"/>
      <c r="B417" s="51"/>
      <c r="C417" s="131"/>
      <c r="D417" s="132"/>
      <c r="E417" s="51"/>
      <c r="F417" s="138"/>
      <c r="G417" s="138"/>
    </row>
    <row r="418" spans="1:7" x14ac:dyDescent="0.25">
      <c r="A418" s="51"/>
      <c r="B418" s="51"/>
      <c r="C418" s="131"/>
      <c r="D418" s="132"/>
      <c r="E418" s="51"/>
      <c r="F418" s="138"/>
      <c r="G418" s="138"/>
    </row>
    <row r="419" spans="1:7" x14ac:dyDescent="0.25">
      <c r="A419" s="51"/>
      <c r="B419" s="51"/>
      <c r="C419" s="131"/>
      <c r="D419" s="132"/>
      <c r="E419" s="51"/>
      <c r="F419" s="138"/>
      <c r="G419" s="138"/>
    </row>
    <row r="420" spans="1:7" x14ac:dyDescent="0.25">
      <c r="A420" s="51"/>
      <c r="B420" s="51"/>
      <c r="C420" s="131"/>
      <c r="D420" s="132"/>
      <c r="E420" s="51"/>
      <c r="F420" s="138"/>
      <c r="G420" s="138"/>
    </row>
    <row r="421" spans="1:7" x14ac:dyDescent="0.25">
      <c r="A421" s="51"/>
      <c r="B421" s="51"/>
      <c r="C421" s="131"/>
      <c r="D421" s="132"/>
      <c r="E421" s="51"/>
      <c r="F421" s="138"/>
      <c r="G421" s="138"/>
    </row>
    <row r="422" spans="1:7" x14ac:dyDescent="0.25">
      <c r="A422" s="51"/>
      <c r="B422" s="78"/>
      <c r="C422" s="131"/>
      <c r="D422" s="132"/>
      <c r="E422" s="51"/>
      <c r="F422" s="151"/>
      <c r="G422" s="151"/>
    </row>
    <row r="423" spans="1:7" x14ac:dyDescent="0.25">
      <c r="A423" s="51"/>
      <c r="B423" s="80"/>
      <c r="C423" s="131"/>
      <c r="D423" s="132"/>
      <c r="E423" s="51"/>
      <c r="F423" s="138"/>
      <c r="G423" s="138"/>
    </row>
    <row r="424" spans="1:7" x14ac:dyDescent="0.25">
      <c r="A424" s="51"/>
      <c r="B424" s="80"/>
      <c r="C424" s="131"/>
      <c r="D424" s="132"/>
      <c r="E424" s="51"/>
      <c r="F424" s="138"/>
      <c r="G424" s="138"/>
    </row>
    <row r="425" spans="1:7" x14ac:dyDescent="0.25">
      <c r="A425" s="51"/>
      <c r="B425" s="80"/>
      <c r="C425" s="131"/>
      <c r="D425" s="132"/>
      <c r="E425" s="51"/>
      <c r="F425" s="138"/>
      <c r="G425" s="138"/>
    </row>
    <row r="426" spans="1:7" x14ac:dyDescent="0.25">
      <c r="A426" s="51"/>
      <c r="B426" s="80"/>
      <c r="C426" s="131"/>
      <c r="D426" s="132"/>
      <c r="E426" s="51"/>
      <c r="F426" s="138"/>
      <c r="G426" s="138"/>
    </row>
    <row r="427" spans="1:7" x14ac:dyDescent="0.25">
      <c r="A427" s="51"/>
      <c r="B427" s="80"/>
      <c r="C427" s="131"/>
      <c r="D427" s="132"/>
      <c r="E427" s="51"/>
      <c r="F427" s="138"/>
      <c r="G427" s="138"/>
    </row>
    <row r="428" spans="1:7" x14ac:dyDescent="0.25">
      <c r="A428" s="51"/>
      <c r="B428" s="80"/>
      <c r="C428" s="131"/>
      <c r="D428" s="132"/>
      <c r="E428" s="51"/>
      <c r="F428" s="138"/>
      <c r="G428" s="138"/>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2"/>
      <c r="G431" s="172"/>
    </row>
    <row r="432" spans="1:7" x14ac:dyDescent="0.25">
      <c r="A432" s="70"/>
      <c r="B432" s="70"/>
      <c r="C432" s="70"/>
      <c r="D432" s="70"/>
      <c r="E432" s="70"/>
      <c r="F432" s="70"/>
      <c r="G432" s="70"/>
    </row>
    <row r="433" spans="1:7" x14ac:dyDescent="0.25">
      <c r="A433" s="51"/>
      <c r="B433" s="51"/>
      <c r="C433" s="151"/>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1"/>
      <c r="D436" s="132"/>
      <c r="E436" s="51"/>
      <c r="F436" s="138"/>
      <c r="G436" s="138"/>
    </row>
    <row r="437" spans="1:7" x14ac:dyDescent="0.25">
      <c r="A437" s="51"/>
      <c r="B437" s="51"/>
      <c r="C437" s="131"/>
      <c r="D437" s="132"/>
      <c r="E437" s="51"/>
      <c r="F437" s="138"/>
      <c r="G437" s="138"/>
    </row>
    <row r="438" spans="1:7" x14ac:dyDescent="0.25">
      <c r="A438" s="51"/>
      <c r="B438" s="51"/>
      <c r="C438" s="131"/>
      <c r="D438" s="132"/>
      <c r="E438" s="51"/>
      <c r="F438" s="138"/>
      <c r="G438" s="138"/>
    </row>
    <row r="439" spans="1:7" x14ac:dyDescent="0.25">
      <c r="A439" s="51"/>
      <c r="B439" s="51"/>
      <c r="C439" s="131"/>
      <c r="D439" s="132"/>
      <c r="E439" s="51"/>
      <c r="F439" s="138"/>
      <c r="G439" s="138"/>
    </row>
    <row r="440" spans="1:7" x14ac:dyDescent="0.25">
      <c r="A440" s="51"/>
      <c r="B440" s="51"/>
      <c r="C440" s="131"/>
      <c r="D440" s="132"/>
      <c r="E440" s="51"/>
      <c r="F440" s="138"/>
      <c r="G440" s="138"/>
    </row>
    <row r="441" spans="1:7" x14ac:dyDescent="0.25">
      <c r="A441" s="51"/>
      <c r="B441" s="51"/>
      <c r="C441" s="131"/>
      <c r="D441" s="132"/>
      <c r="E441" s="51"/>
      <c r="F441" s="138"/>
      <c r="G441" s="138"/>
    </row>
    <row r="442" spans="1:7" x14ac:dyDescent="0.25">
      <c r="A442" s="51"/>
      <c r="B442" s="51"/>
      <c r="C442" s="131"/>
      <c r="D442" s="132"/>
      <c r="E442" s="51"/>
      <c r="F442" s="138"/>
      <c r="G442" s="138"/>
    </row>
    <row r="443" spans="1:7" x14ac:dyDescent="0.25">
      <c r="A443" s="51"/>
      <c r="B443" s="51"/>
      <c r="C443" s="131"/>
      <c r="D443" s="132"/>
      <c r="E443" s="51"/>
      <c r="F443" s="138"/>
      <c r="G443" s="138"/>
    </row>
    <row r="444" spans="1:7" x14ac:dyDescent="0.25">
      <c r="A444" s="51"/>
      <c r="B444" s="78"/>
      <c r="C444" s="131"/>
      <c r="D444" s="132"/>
      <c r="E444" s="51"/>
      <c r="F444" s="151"/>
      <c r="G444" s="151"/>
    </row>
    <row r="445" spans="1:7" x14ac:dyDescent="0.25">
      <c r="A445" s="51"/>
      <c r="B445" s="80"/>
      <c r="C445" s="131"/>
      <c r="D445" s="132"/>
      <c r="E445" s="51"/>
      <c r="F445" s="138"/>
      <c r="G445" s="138"/>
    </row>
    <row r="446" spans="1:7" x14ac:dyDescent="0.25">
      <c r="A446" s="51"/>
      <c r="B446" s="80"/>
      <c r="C446" s="131"/>
      <c r="D446" s="132"/>
      <c r="E446" s="51"/>
      <c r="F446" s="138"/>
      <c r="G446" s="138"/>
    </row>
    <row r="447" spans="1:7" x14ac:dyDescent="0.25">
      <c r="A447" s="51"/>
      <c r="B447" s="80"/>
      <c r="C447" s="131"/>
      <c r="D447" s="132"/>
      <c r="E447" s="51"/>
      <c r="F447" s="138"/>
      <c r="G447" s="138"/>
    </row>
    <row r="448" spans="1:7" x14ac:dyDescent="0.25">
      <c r="A448" s="51"/>
      <c r="B448" s="80"/>
      <c r="C448" s="131"/>
      <c r="D448" s="132"/>
      <c r="E448" s="51"/>
      <c r="F448" s="138"/>
      <c r="G448" s="138"/>
    </row>
    <row r="449" spans="1:7" x14ac:dyDescent="0.25">
      <c r="A449" s="51"/>
      <c r="B449" s="80"/>
      <c r="C449" s="131"/>
      <c r="D449" s="132"/>
      <c r="E449" s="51"/>
      <c r="F449" s="138"/>
      <c r="G449" s="138"/>
    </row>
    <row r="450" spans="1:7" x14ac:dyDescent="0.25">
      <c r="A450" s="51"/>
      <c r="B450" s="80"/>
      <c r="C450" s="131"/>
      <c r="D450" s="132"/>
      <c r="E450" s="51"/>
      <c r="F450" s="138"/>
      <c r="G450" s="138"/>
    </row>
    <row r="451" spans="1:7" x14ac:dyDescent="0.25">
      <c r="A451" s="51"/>
      <c r="B451" s="80"/>
      <c r="C451" s="51"/>
      <c r="D451" s="51"/>
      <c r="E451" s="51"/>
      <c r="F451" s="138"/>
      <c r="G451" s="138"/>
    </row>
    <row r="452" spans="1:7" x14ac:dyDescent="0.25">
      <c r="A452" s="51"/>
      <c r="B452" s="80"/>
      <c r="C452" s="51"/>
      <c r="D452" s="51"/>
      <c r="E452" s="51"/>
      <c r="F452" s="138"/>
      <c r="G452" s="138"/>
    </row>
    <row r="453" spans="1:7" x14ac:dyDescent="0.25">
      <c r="A453" s="51"/>
      <c r="B453" s="80"/>
      <c r="C453" s="51"/>
      <c r="D453" s="51"/>
      <c r="E453" s="51"/>
      <c r="F453" s="138"/>
      <c r="G453" s="151"/>
    </row>
    <row r="454" spans="1:7" x14ac:dyDescent="0.25">
      <c r="A454" s="70"/>
      <c r="B454" s="70"/>
      <c r="C454" s="70"/>
      <c r="D454" s="70"/>
      <c r="E454" s="70"/>
      <c r="F454" s="70"/>
      <c r="G454" s="70"/>
    </row>
    <row r="455" spans="1:7" x14ac:dyDescent="0.25">
      <c r="A455" s="51"/>
      <c r="B455" s="68"/>
      <c r="C455" s="151"/>
      <c r="D455" s="151"/>
      <c r="E455" s="51"/>
      <c r="F455" s="51"/>
      <c r="G455" s="51"/>
    </row>
    <row r="456" spans="1:7" x14ac:dyDescent="0.25">
      <c r="A456" s="51"/>
      <c r="B456" s="68"/>
      <c r="C456" s="151"/>
      <c r="D456" s="151"/>
      <c r="E456" s="51"/>
      <c r="F456" s="51"/>
      <c r="G456" s="51"/>
    </row>
    <row r="457" spans="1:7" x14ac:dyDescent="0.25">
      <c r="A457" s="51"/>
      <c r="B457" s="68"/>
      <c r="C457" s="151"/>
      <c r="D457" s="151"/>
      <c r="E457" s="51"/>
      <c r="F457" s="51"/>
      <c r="G457" s="51"/>
    </row>
    <row r="458" spans="1:7" x14ac:dyDescent="0.25">
      <c r="A458" s="51"/>
      <c r="B458" s="68"/>
      <c r="C458" s="151"/>
      <c r="D458" s="151"/>
      <c r="E458" s="51"/>
      <c r="F458" s="51"/>
      <c r="G458" s="51"/>
    </row>
    <row r="459" spans="1:7" x14ac:dyDescent="0.25">
      <c r="A459" s="51"/>
      <c r="B459" s="68"/>
      <c r="C459" s="151"/>
      <c r="D459" s="151"/>
      <c r="E459" s="51"/>
      <c r="F459" s="51"/>
      <c r="G459" s="51"/>
    </row>
    <row r="460" spans="1:7" x14ac:dyDescent="0.25">
      <c r="A460" s="51"/>
      <c r="B460" s="68"/>
      <c r="C460" s="151"/>
      <c r="D460" s="151"/>
      <c r="E460" s="51"/>
      <c r="F460" s="51"/>
      <c r="G460" s="51"/>
    </row>
    <row r="461" spans="1:7" x14ac:dyDescent="0.25">
      <c r="A461" s="51"/>
      <c r="B461" s="68"/>
      <c r="C461" s="151"/>
      <c r="D461" s="151"/>
      <c r="E461" s="51"/>
      <c r="F461" s="51"/>
      <c r="G461" s="51"/>
    </row>
    <row r="462" spans="1:7" x14ac:dyDescent="0.25">
      <c r="A462" s="51"/>
      <c r="B462" s="68"/>
      <c r="C462" s="151"/>
      <c r="D462" s="151"/>
      <c r="E462" s="51"/>
      <c r="F462" s="51"/>
      <c r="G462" s="51"/>
    </row>
    <row r="463" spans="1:7" x14ac:dyDescent="0.25">
      <c r="A463" s="51"/>
      <c r="B463" s="68"/>
      <c r="C463" s="151"/>
      <c r="D463" s="151"/>
      <c r="E463" s="51"/>
      <c r="F463" s="51"/>
      <c r="G463" s="51"/>
    </row>
    <row r="464" spans="1:7" x14ac:dyDescent="0.25">
      <c r="A464" s="51"/>
      <c r="B464" s="68"/>
      <c r="C464" s="151"/>
      <c r="D464" s="151"/>
      <c r="E464" s="51"/>
      <c r="F464" s="51"/>
      <c r="G464" s="51"/>
    </row>
    <row r="465" spans="1:7" x14ac:dyDescent="0.25">
      <c r="A465" s="51"/>
      <c r="B465" s="80"/>
      <c r="C465" s="151"/>
      <c r="D465" s="51"/>
      <c r="E465" s="51"/>
      <c r="F465" s="51"/>
      <c r="G465" s="51"/>
    </row>
    <row r="466" spans="1:7" x14ac:dyDescent="0.25">
      <c r="A466" s="51"/>
      <c r="B466" s="80"/>
      <c r="C466" s="151"/>
      <c r="D466" s="51"/>
      <c r="E466" s="51"/>
      <c r="F466" s="51"/>
      <c r="G466" s="51"/>
    </row>
    <row r="467" spans="1:7" x14ac:dyDescent="0.25">
      <c r="A467" s="51"/>
      <c r="B467" s="80"/>
      <c r="C467" s="151"/>
      <c r="D467" s="51"/>
      <c r="E467" s="51"/>
      <c r="F467" s="51"/>
      <c r="G467" s="51"/>
    </row>
    <row r="468" spans="1:7" x14ac:dyDescent="0.25">
      <c r="A468" s="51"/>
      <c r="B468" s="80"/>
      <c r="C468" s="151"/>
      <c r="D468" s="51"/>
      <c r="E468" s="51"/>
      <c r="F468" s="51"/>
      <c r="G468" s="51"/>
    </row>
    <row r="469" spans="1:7" x14ac:dyDescent="0.25">
      <c r="A469" s="51"/>
      <c r="B469" s="80"/>
      <c r="C469" s="151"/>
      <c r="D469" s="51"/>
      <c r="E469" s="51"/>
      <c r="F469" s="51"/>
      <c r="G469" s="51"/>
    </row>
    <row r="470" spans="1:7" x14ac:dyDescent="0.25">
      <c r="A470" s="51"/>
      <c r="B470" s="80"/>
      <c r="C470" s="151"/>
      <c r="D470" s="51"/>
      <c r="E470" s="51"/>
      <c r="F470" s="51"/>
      <c r="G470" s="51"/>
    </row>
    <row r="471" spans="1:7" x14ac:dyDescent="0.25">
      <c r="A471" s="51"/>
      <c r="B471" s="80"/>
      <c r="C471" s="151"/>
      <c r="D471" s="51"/>
      <c r="E471" s="51"/>
      <c r="F471" s="51"/>
      <c r="G471" s="51"/>
    </row>
    <row r="472" spans="1:7" x14ac:dyDescent="0.25">
      <c r="A472" s="51"/>
      <c r="B472" s="80"/>
      <c r="C472" s="151"/>
      <c r="D472" s="51"/>
      <c r="E472" s="51"/>
      <c r="F472" s="51"/>
      <c r="G472" s="51"/>
    </row>
    <row r="473" spans="1:7" x14ac:dyDescent="0.25">
      <c r="A473" s="51"/>
      <c r="B473" s="80"/>
      <c r="C473" s="151"/>
      <c r="D473" s="51"/>
      <c r="E473" s="51"/>
      <c r="F473" s="51"/>
      <c r="G473" s="51"/>
    </row>
    <row r="474" spans="1:7" x14ac:dyDescent="0.25">
      <c r="A474" s="51"/>
      <c r="B474" s="80"/>
      <c r="C474" s="151"/>
      <c r="D474" s="51"/>
      <c r="E474" s="51"/>
      <c r="F474" s="51"/>
      <c r="G474" s="51"/>
    </row>
    <row r="475" spans="1:7" x14ac:dyDescent="0.25">
      <c r="A475" s="51"/>
      <c r="B475" s="80"/>
      <c r="C475" s="151"/>
      <c r="D475" s="51"/>
      <c r="E475" s="51"/>
      <c r="F475" s="51"/>
      <c r="G475" s="51"/>
    </row>
    <row r="476" spans="1:7" x14ac:dyDescent="0.25">
      <c r="A476" s="51"/>
      <c r="B476" s="80"/>
      <c r="C476" s="151"/>
      <c r="D476" s="51"/>
      <c r="E476" s="51"/>
      <c r="F476" s="51"/>
      <c r="G476" s="49"/>
    </row>
    <row r="477" spans="1:7" x14ac:dyDescent="0.25">
      <c r="A477" s="51"/>
      <c r="B477" s="80"/>
      <c r="C477" s="151"/>
      <c r="D477" s="51"/>
      <c r="E477" s="51"/>
      <c r="F477" s="51"/>
      <c r="G477" s="49"/>
    </row>
    <row r="478" spans="1:7" x14ac:dyDescent="0.25">
      <c r="A478" s="51"/>
      <c r="B478" s="80"/>
      <c r="C478" s="151"/>
      <c r="D478" s="51"/>
      <c r="E478" s="51"/>
      <c r="F478" s="51"/>
      <c r="G478" s="49"/>
    </row>
    <row r="479" spans="1:7" x14ac:dyDescent="0.25">
      <c r="A479" s="51"/>
      <c r="B479" s="80"/>
      <c r="C479" s="151"/>
      <c r="D479" s="81"/>
      <c r="E479" s="81"/>
      <c r="F479" s="81"/>
      <c r="G479" s="81"/>
    </row>
    <row r="480" spans="1:7" x14ac:dyDescent="0.25">
      <c r="A480" s="51"/>
      <c r="B480" s="80"/>
      <c r="C480" s="151"/>
      <c r="D480" s="81"/>
      <c r="E480" s="81"/>
      <c r="F480" s="81"/>
      <c r="G480" s="81"/>
    </row>
    <row r="481" spans="1:7" x14ac:dyDescent="0.25">
      <c r="A481" s="51"/>
      <c r="B481" s="80"/>
      <c r="C481" s="151"/>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8"/>
      <c r="G483" s="138"/>
    </row>
    <row r="484" spans="1:7" x14ac:dyDescent="0.25">
      <c r="A484" s="51"/>
      <c r="B484" s="68"/>
      <c r="C484" s="51"/>
      <c r="D484" s="51"/>
      <c r="E484" s="57"/>
      <c r="F484" s="138"/>
      <c r="G484" s="138"/>
    </row>
    <row r="485" spans="1:7" x14ac:dyDescent="0.25">
      <c r="A485" s="51"/>
      <c r="B485" s="68"/>
      <c r="C485" s="51"/>
      <c r="D485" s="51"/>
      <c r="E485" s="57"/>
      <c r="F485" s="138"/>
      <c r="G485" s="138"/>
    </row>
    <row r="486" spans="1:7" x14ac:dyDescent="0.25">
      <c r="A486" s="51"/>
      <c r="B486" s="68"/>
      <c r="C486" s="51"/>
      <c r="D486" s="51"/>
      <c r="E486" s="57"/>
      <c r="F486" s="138"/>
      <c r="G486" s="138"/>
    </row>
    <row r="487" spans="1:7" x14ac:dyDescent="0.25">
      <c r="A487" s="51"/>
      <c r="B487" s="68"/>
      <c r="C487" s="51"/>
      <c r="D487" s="51"/>
      <c r="E487" s="57"/>
      <c r="F487" s="138"/>
      <c r="G487" s="138"/>
    </row>
    <row r="488" spans="1:7" x14ac:dyDescent="0.25">
      <c r="A488" s="51"/>
      <c r="B488" s="68"/>
      <c r="C488" s="51"/>
      <c r="D488" s="51"/>
      <c r="E488" s="57"/>
      <c r="F488" s="138"/>
      <c r="G488" s="138"/>
    </row>
    <row r="489" spans="1:7" x14ac:dyDescent="0.25">
      <c r="A489" s="51"/>
      <c r="B489" s="68"/>
      <c r="C489" s="51"/>
      <c r="D489" s="51"/>
      <c r="E489" s="57"/>
      <c r="F489" s="138"/>
      <c r="G489" s="138"/>
    </row>
    <row r="490" spans="1:7" x14ac:dyDescent="0.25">
      <c r="A490" s="51"/>
      <c r="B490" s="68"/>
      <c r="C490" s="51"/>
      <c r="D490" s="51"/>
      <c r="E490" s="57"/>
      <c r="F490" s="138"/>
      <c r="G490" s="138"/>
    </row>
    <row r="491" spans="1:7" x14ac:dyDescent="0.25">
      <c r="A491" s="51"/>
      <c r="B491" s="68"/>
      <c r="C491" s="51"/>
      <c r="D491" s="51"/>
      <c r="E491" s="57"/>
      <c r="F491" s="138"/>
      <c r="G491" s="138"/>
    </row>
    <row r="492" spans="1:7" x14ac:dyDescent="0.25">
      <c r="A492" s="51"/>
      <c r="B492" s="68"/>
      <c r="C492" s="51"/>
      <c r="D492" s="51"/>
      <c r="E492" s="57"/>
      <c r="F492" s="138"/>
      <c r="G492" s="138"/>
    </row>
    <row r="493" spans="1:7" x14ac:dyDescent="0.25">
      <c r="A493" s="51"/>
      <c r="B493" s="68"/>
      <c r="C493" s="51"/>
      <c r="D493" s="51"/>
      <c r="E493" s="57"/>
      <c r="F493" s="138"/>
      <c r="G493" s="138"/>
    </row>
    <row r="494" spans="1:7" x14ac:dyDescent="0.25">
      <c r="A494" s="51"/>
      <c r="B494" s="68"/>
      <c r="C494" s="51"/>
      <c r="D494" s="51"/>
      <c r="E494" s="57"/>
      <c r="F494" s="138"/>
      <c r="G494" s="138"/>
    </row>
    <row r="495" spans="1:7" x14ac:dyDescent="0.25">
      <c r="A495" s="51"/>
      <c r="B495" s="68"/>
      <c r="C495" s="51"/>
      <c r="D495" s="51"/>
      <c r="E495" s="57"/>
      <c r="F495" s="138"/>
      <c r="G495" s="138"/>
    </row>
    <row r="496" spans="1:7" x14ac:dyDescent="0.25">
      <c r="A496" s="51"/>
      <c r="B496" s="68"/>
      <c r="C496" s="51"/>
      <c r="D496" s="51"/>
      <c r="E496" s="57"/>
      <c r="F496" s="138"/>
      <c r="G496" s="138"/>
    </row>
    <row r="497" spans="1:7" x14ac:dyDescent="0.25">
      <c r="A497" s="51"/>
      <c r="B497" s="68"/>
      <c r="C497" s="51"/>
      <c r="D497" s="51"/>
      <c r="E497" s="57"/>
      <c r="F497" s="138"/>
      <c r="G497" s="138"/>
    </row>
    <row r="498" spans="1:7" x14ac:dyDescent="0.25">
      <c r="A498" s="51"/>
      <c r="B498" s="68"/>
      <c r="C498" s="51"/>
      <c r="D498" s="51"/>
      <c r="E498" s="57"/>
      <c r="F498" s="138"/>
      <c r="G498" s="138"/>
    </row>
    <row r="499" spans="1:7" x14ac:dyDescent="0.25">
      <c r="A499" s="51"/>
      <c r="B499" s="68"/>
      <c r="C499" s="51"/>
      <c r="D499" s="51"/>
      <c r="E499" s="57"/>
      <c r="F499" s="138"/>
      <c r="G499" s="138"/>
    </row>
    <row r="500" spans="1:7" x14ac:dyDescent="0.25">
      <c r="A500" s="51"/>
      <c r="B500" s="68"/>
      <c r="C500" s="51"/>
      <c r="D500" s="51"/>
      <c r="E500" s="57"/>
      <c r="F500" s="138"/>
      <c r="G500" s="138"/>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8"/>
      <c r="G506" s="138"/>
    </row>
    <row r="507" spans="1:7" x14ac:dyDescent="0.25">
      <c r="A507" s="51"/>
      <c r="B507" s="68"/>
      <c r="C507" s="51"/>
      <c r="D507" s="51"/>
      <c r="E507" s="57"/>
      <c r="F507" s="138"/>
      <c r="G507" s="138"/>
    </row>
    <row r="508" spans="1:7" x14ac:dyDescent="0.25">
      <c r="A508" s="51"/>
      <c r="B508" s="68"/>
      <c r="C508" s="51"/>
      <c r="D508" s="51"/>
      <c r="E508" s="57"/>
      <c r="F508" s="138"/>
      <c r="G508" s="138"/>
    </row>
    <row r="509" spans="1:7" x14ac:dyDescent="0.25">
      <c r="A509" s="51"/>
      <c r="B509" s="68"/>
      <c r="C509" s="51"/>
      <c r="D509" s="51"/>
      <c r="E509" s="57"/>
      <c r="F509" s="138"/>
      <c r="G509" s="138"/>
    </row>
    <row r="510" spans="1:7" x14ac:dyDescent="0.25">
      <c r="A510" s="51"/>
      <c r="B510" s="68"/>
      <c r="C510" s="51"/>
      <c r="D510" s="51"/>
      <c r="E510" s="57"/>
      <c r="F510" s="138"/>
      <c r="G510" s="138"/>
    </row>
    <row r="511" spans="1:7" x14ac:dyDescent="0.25">
      <c r="A511" s="51"/>
      <c r="B511" s="68"/>
      <c r="C511" s="51"/>
      <c r="D511" s="51"/>
      <c r="E511" s="57"/>
      <c r="F511" s="138"/>
      <c r="G511" s="138"/>
    </row>
    <row r="512" spans="1:7" x14ac:dyDescent="0.25">
      <c r="A512" s="51"/>
      <c r="B512" s="68"/>
      <c r="C512" s="51"/>
      <c r="D512" s="51"/>
      <c r="E512" s="57"/>
      <c r="F512" s="138"/>
      <c r="G512" s="138"/>
    </row>
    <row r="513" spans="1:7" x14ac:dyDescent="0.25">
      <c r="A513" s="51"/>
      <c r="B513" s="68"/>
      <c r="C513" s="51"/>
      <c r="D513" s="51"/>
      <c r="E513" s="57"/>
      <c r="F513" s="138"/>
      <c r="G513" s="138"/>
    </row>
    <row r="514" spans="1:7" x14ac:dyDescent="0.25">
      <c r="A514" s="51"/>
      <c r="B514" s="68"/>
      <c r="C514" s="51"/>
      <c r="D514" s="51"/>
      <c r="E514" s="57"/>
      <c r="F514" s="138"/>
      <c r="G514" s="138"/>
    </row>
    <row r="515" spans="1:7" x14ac:dyDescent="0.25">
      <c r="A515" s="51"/>
      <c r="B515" s="68"/>
      <c r="C515" s="51"/>
      <c r="D515" s="51"/>
      <c r="E515" s="57"/>
      <c r="F515" s="57"/>
      <c r="G515" s="57"/>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AD43" sqref="AD43"/>
    </sheetView>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579" t="s">
        <v>3014</v>
      </c>
      <c r="E6" s="579"/>
      <c r="F6" s="579"/>
      <c r="G6" s="579"/>
      <c r="H6" s="579"/>
      <c r="I6" s="6"/>
      <c r="J6" s="7"/>
    </row>
    <row r="7" spans="2:10" ht="26.25" x14ac:dyDescent="0.25">
      <c r="B7" s="5"/>
      <c r="C7" s="6"/>
      <c r="D7" s="6"/>
      <c r="E7" s="6"/>
      <c r="F7" s="11" t="s">
        <v>12</v>
      </c>
      <c r="G7" s="6"/>
      <c r="H7" s="6"/>
      <c r="I7" s="6"/>
      <c r="J7" s="7"/>
    </row>
    <row r="8" spans="2:10" ht="26.25" x14ac:dyDescent="0.25">
      <c r="B8" s="5"/>
      <c r="C8" s="6"/>
      <c r="D8" s="6"/>
      <c r="E8" s="6"/>
      <c r="F8" s="11" t="s">
        <v>3115</v>
      </c>
      <c r="G8" s="6"/>
      <c r="H8" s="6"/>
      <c r="I8" s="6"/>
      <c r="J8" s="7"/>
    </row>
    <row r="9" spans="2:10" ht="21" x14ac:dyDescent="0.25">
      <c r="B9" s="5"/>
      <c r="C9" s="6"/>
      <c r="D9" s="6"/>
      <c r="E9" s="6"/>
      <c r="F9" s="12" t="s">
        <v>3459</v>
      </c>
      <c r="G9" s="6"/>
      <c r="H9" s="6"/>
      <c r="I9" s="6"/>
      <c r="J9" s="7"/>
    </row>
    <row r="10" spans="2:10" ht="21" x14ac:dyDescent="0.25">
      <c r="B10" s="5"/>
      <c r="C10" s="6"/>
      <c r="D10" s="6"/>
      <c r="E10" s="6"/>
      <c r="F10" s="12" t="s">
        <v>3460</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582" t="s">
        <v>15</v>
      </c>
      <c r="E24" s="583" t="s">
        <v>16</v>
      </c>
      <c r="F24" s="583"/>
      <c r="G24" s="583"/>
      <c r="H24" s="583"/>
      <c r="I24" s="6"/>
      <c r="J24" s="7"/>
    </row>
    <row r="25" spans="2:10" x14ac:dyDescent="0.25">
      <c r="B25" s="5"/>
      <c r="C25" s="6"/>
      <c r="D25" s="6"/>
      <c r="H25" s="6"/>
      <c r="I25" s="6"/>
      <c r="J25" s="7"/>
    </row>
    <row r="26" spans="2:10" x14ac:dyDescent="0.25">
      <c r="B26" s="5"/>
      <c r="C26" s="6"/>
      <c r="D26" s="582" t="s">
        <v>17</v>
      </c>
      <c r="E26" s="583"/>
      <c r="F26" s="583"/>
      <c r="G26" s="583"/>
      <c r="H26" s="583"/>
      <c r="I26" s="6"/>
      <c r="J26" s="7"/>
    </row>
    <row r="27" spans="2:10" x14ac:dyDescent="0.25">
      <c r="B27" s="5"/>
      <c r="C27" s="6"/>
      <c r="D27" s="15"/>
      <c r="E27" s="15"/>
      <c r="F27" s="15"/>
      <c r="G27" s="15"/>
      <c r="H27" s="15"/>
      <c r="I27" s="6"/>
      <c r="J27" s="7"/>
    </row>
    <row r="28" spans="2:10" x14ac:dyDescent="0.25">
      <c r="B28" s="5"/>
      <c r="C28" s="6"/>
      <c r="D28" s="582" t="s">
        <v>18</v>
      </c>
      <c r="E28" s="583" t="s">
        <v>16</v>
      </c>
      <c r="F28" s="583"/>
      <c r="G28" s="583"/>
      <c r="H28" s="583"/>
      <c r="I28" s="6"/>
      <c r="J28" s="7"/>
    </row>
    <row r="29" spans="2:10" x14ac:dyDescent="0.25">
      <c r="B29" s="5"/>
      <c r="C29" s="6"/>
      <c r="D29" s="15"/>
      <c r="E29" s="15"/>
      <c r="F29" s="15"/>
      <c r="G29" s="15"/>
      <c r="H29" s="15"/>
      <c r="I29" s="6"/>
      <c r="J29" s="7"/>
    </row>
    <row r="30" spans="2:10" x14ac:dyDescent="0.25">
      <c r="B30" s="5"/>
      <c r="C30" s="6"/>
      <c r="D30" s="582" t="s">
        <v>19</v>
      </c>
      <c r="E30" s="583" t="s">
        <v>16</v>
      </c>
      <c r="F30" s="583"/>
      <c r="G30" s="583"/>
      <c r="H30" s="583"/>
      <c r="I30" s="6"/>
      <c r="J30" s="7"/>
    </row>
    <row r="31" spans="2:10" x14ac:dyDescent="0.25">
      <c r="B31" s="5"/>
      <c r="C31" s="6"/>
      <c r="D31" s="15"/>
      <c r="E31" s="15"/>
      <c r="F31" s="15"/>
      <c r="G31" s="15"/>
      <c r="H31" s="15"/>
      <c r="I31" s="6"/>
      <c r="J31" s="7"/>
    </row>
    <row r="32" spans="2:10" x14ac:dyDescent="0.25">
      <c r="B32" s="5"/>
      <c r="C32" s="6"/>
      <c r="D32" s="582" t="s">
        <v>20</v>
      </c>
      <c r="E32" s="583" t="s">
        <v>16</v>
      </c>
      <c r="F32" s="583"/>
      <c r="G32" s="583"/>
      <c r="H32" s="583"/>
      <c r="I32" s="6"/>
      <c r="J32" s="7"/>
    </row>
    <row r="33" spans="2:10" x14ac:dyDescent="0.25">
      <c r="B33" s="5"/>
      <c r="C33" s="6"/>
      <c r="I33" s="6"/>
      <c r="J33" s="7"/>
    </row>
    <row r="34" spans="2:10" x14ac:dyDescent="0.25">
      <c r="B34" s="5"/>
      <c r="C34" s="6"/>
      <c r="D34" s="582" t="s">
        <v>21</v>
      </c>
      <c r="E34" s="583" t="s">
        <v>16</v>
      </c>
      <c r="F34" s="583"/>
      <c r="G34" s="583"/>
      <c r="H34" s="583"/>
      <c r="I34" s="6"/>
      <c r="J34" s="7"/>
    </row>
    <row r="35" spans="2:10" x14ac:dyDescent="0.25">
      <c r="B35" s="5"/>
      <c r="C35" s="6"/>
      <c r="D35" s="6"/>
      <c r="E35" s="6"/>
      <c r="F35" s="6"/>
      <c r="G35" s="6"/>
      <c r="H35" s="6"/>
      <c r="I35" s="6"/>
      <c r="J35" s="7"/>
    </row>
    <row r="36" spans="2:10" x14ac:dyDescent="0.25">
      <c r="B36" s="5"/>
      <c r="C36" s="6"/>
      <c r="D36" s="580" t="s">
        <v>22</v>
      </c>
      <c r="E36" s="581"/>
      <c r="F36" s="581"/>
      <c r="G36" s="581"/>
      <c r="H36" s="581"/>
      <c r="I36" s="6"/>
      <c r="J36" s="7"/>
    </row>
    <row r="37" spans="2:10" x14ac:dyDescent="0.25">
      <c r="B37" s="5"/>
      <c r="C37" s="6"/>
      <c r="D37" s="6"/>
      <c r="E37" s="6"/>
      <c r="F37" s="14"/>
      <c r="G37" s="6"/>
      <c r="H37" s="6"/>
      <c r="I37" s="6"/>
      <c r="J37" s="7"/>
    </row>
    <row r="38" spans="2:10" x14ac:dyDescent="0.25">
      <c r="B38" s="5"/>
      <c r="C38" s="6"/>
      <c r="D38" s="580" t="s">
        <v>1483</v>
      </c>
      <c r="E38" s="581"/>
      <c r="F38" s="581"/>
      <c r="G38" s="581"/>
      <c r="H38" s="581"/>
      <c r="I38" s="6"/>
      <c r="J38" s="7"/>
    </row>
    <row r="39" spans="2:10" x14ac:dyDescent="0.25">
      <c r="B39" s="5"/>
      <c r="C39" s="6"/>
      <c r="I39" s="6"/>
      <c r="J39" s="7"/>
    </row>
    <row r="40" spans="2:10" x14ac:dyDescent="0.25">
      <c r="B40" s="5"/>
      <c r="C40" s="6"/>
      <c r="D40" s="580" t="s">
        <v>2720</v>
      </c>
      <c r="E40" s="581" t="s">
        <v>16</v>
      </c>
      <c r="F40" s="581"/>
      <c r="G40" s="581"/>
      <c r="H40" s="581"/>
      <c r="I40" s="6"/>
      <c r="J40" s="7"/>
    </row>
    <row r="41" spans="2:10" x14ac:dyDescent="0.25">
      <c r="B41" s="5"/>
      <c r="C41" s="6"/>
      <c r="D41" s="6"/>
      <c r="E41" s="15"/>
      <c r="F41" s="15"/>
      <c r="G41" s="15"/>
      <c r="H41" s="15"/>
      <c r="I41" s="6"/>
      <c r="J41" s="7"/>
    </row>
    <row r="42" spans="2:10" x14ac:dyDescent="0.25">
      <c r="B42" s="5"/>
      <c r="C42" s="6"/>
      <c r="D42" s="580" t="s">
        <v>2721</v>
      </c>
      <c r="E42" s="581"/>
      <c r="F42" s="581"/>
      <c r="G42" s="581"/>
      <c r="H42" s="581"/>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zoomScale="80" zoomScaleNormal="80" workbookViewId="0">
      <selection activeCell="G37" sqref="G37"/>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1539</v>
      </c>
      <c r="D9" s="6"/>
      <c r="E9" s="6"/>
      <c r="F9" s="6"/>
      <c r="G9" s="6"/>
      <c r="H9" s="6"/>
      <c r="I9" s="6"/>
      <c r="J9" s="7"/>
      <c r="N9" s="6"/>
    </row>
    <row r="10" spans="1:14" x14ac:dyDescent="0.25">
      <c r="B10" s="5"/>
      <c r="C10" t="s">
        <v>1540</v>
      </c>
      <c r="F10" s="6"/>
      <c r="G10" s="6"/>
      <c r="H10" s="6"/>
      <c r="I10" s="6"/>
      <c r="J10" s="7"/>
      <c r="N10" s="6"/>
    </row>
    <row r="11" spans="1:14" x14ac:dyDescent="0.25">
      <c r="B11" s="5"/>
      <c r="C11" t="s">
        <v>1541</v>
      </c>
      <c r="D11" s="6"/>
      <c r="E11" s="6"/>
      <c r="F11" s="6"/>
      <c r="G11" s="6"/>
      <c r="H11" s="6"/>
      <c r="I11" s="6"/>
      <c r="J11" s="7"/>
    </row>
    <row r="12" spans="1:14" x14ac:dyDescent="0.25">
      <c r="B12" s="5"/>
      <c r="D12" t="s">
        <v>1542</v>
      </c>
      <c r="E12" s="6"/>
      <c r="F12" s="6"/>
      <c r="G12" s="6"/>
      <c r="H12" s="6"/>
      <c r="I12" s="6"/>
      <c r="J12" s="7"/>
    </row>
    <row r="13" spans="1:14" x14ac:dyDescent="0.25">
      <c r="B13" s="5"/>
      <c r="D13" t="s">
        <v>1543</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20"/>
      <c r="D17" t="s">
        <v>2953</v>
      </c>
      <c r="E17" s="6"/>
      <c r="J17" s="21"/>
    </row>
    <row r="18" spans="2:14" x14ac:dyDescent="0.25">
      <c r="B18" s="5"/>
      <c r="C18" t="s">
        <v>1544</v>
      </c>
      <c r="F18" s="14"/>
      <c r="G18" s="14"/>
      <c r="H18" s="14"/>
      <c r="I18" s="14"/>
      <c r="J18" s="7"/>
    </row>
    <row r="19" spans="2:14" x14ac:dyDescent="0.25">
      <c r="B19" s="5"/>
      <c r="C19" t="s">
        <v>1545</v>
      </c>
      <c r="E19" s="6"/>
      <c r="F19" s="14"/>
      <c r="G19" s="14"/>
      <c r="H19" s="14"/>
      <c r="I19" s="14"/>
      <c r="J19" s="7"/>
    </row>
    <row r="20" spans="2:14" x14ac:dyDescent="0.25">
      <c r="B20" s="5"/>
      <c r="C20" t="s">
        <v>1546</v>
      </c>
      <c r="E20" s="6"/>
      <c r="F20" s="14"/>
      <c r="G20" s="14"/>
      <c r="H20" s="14"/>
      <c r="I20" s="14"/>
      <c r="J20" s="7"/>
    </row>
    <row r="21" spans="2:14" x14ac:dyDescent="0.25">
      <c r="B21" s="5"/>
      <c r="D21" t="s">
        <v>28</v>
      </c>
      <c r="E21" s="6"/>
      <c r="F21" s="13"/>
      <c r="G21" s="13"/>
      <c r="H21" s="13"/>
      <c r="I21" s="13"/>
      <c r="J21" s="7"/>
      <c r="N21" s="6"/>
    </row>
    <row r="22" spans="2:14" x14ac:dyDescent="0.25">
      <c r="B22" s="5"/>
      <c r="D22" t="s">
        <v>29</v>
      </c>
      <c r="E22" s="6"/>
      <c r="F22" s="13"/>
      <c r="G22" s="13"/>
      <c r="H22" s="13"/>
      <c r="I22" s="13"/>
      <c r="J22" s="7"/>
    </row>
    <row r="23" spans="2:14" x14ac:dyDescent="0.25">
      <c r="B23" s="5"/>
      <c r="C23" t="s">
        <v>1547</v>
      </c>
      <c r="D23" s="6"/>
      <c r="E23" s="6"/>
      <c r="F23" s="13"/>
      <c r="G23" s="13"/>
      <c r="H23" s="13"/>
      <c r="I23" s="13"/>
      <c r="J23" s="7"/>
    </row>
    <row r="24" spans="2:14" x14ac:dyDescent="0.25">
      <c r="B24" s="5"/>
      <c r="D24" t="s">
        <v>30</v>
      </c>
      <c r="F24" s="13"/>
      <c r="G24" s="13"/>
      <c r="H24" s="13"/>
      <c r="I24" s="13"/>
      <c r="J24" s="7"/>
    </row>
    <row r="25" spans="2:14" x14ac:dyDescent="0.25">
      <c r="B25" s="5"/>
      <c r="C25" t="s">
        <v>1548</v>
      </c>
      <c r="F25" s="13"/>
      <c r="G25" s="13"/>
      <c r="H25" s="13"/>
      <c r="I25" s="13"/>
      <c r="J25" s="7"/>
    </row>
    <row r="26" spans="2:14" ht="15" customHeight="1" x14ac:dyDescent="0.25">
      <c r="B26" s="5"/>
      <c r="C26" s="584" t="s">
        <v>1550</v>
      </c>
      <c r="D26" s="584"/>
      <c r="E26" s="584"/>
      <c r="F26" s="584"/>
      <c r="G26" s="584"/>
      <c r="H26" s="584"/>
      <c r="I26" s="13"/>
      <c r="J26" s="7"/>
    </row>
    <row r="27" spans="2:14" x14ac:dyDescent="0.25">
      <c r="B27" s="5"/>
      <c r="C27" s="584"/>
      <c r="D27" s="584"/>
      <c r="E27" s="584"/>
      <c r="F27" s="584"/>
      <c r="G27" s="584"/>
      <c r="H27" s="584"/>
      <c r="I27" s="13"/>
      <c r="J27" s="7"/>
    </row>
    <row r="28" spans="2:14" x14ac:dyDescent="0.25">
      <c r="B28" s="5"/>
      <c r="C28" s="584" t="s">
        <v>1549</v>
      </c>
      <c r="D28" s="584"/>
      <c r="E28" s="584"/>
      <c r="F28" s="584"/>
      <c r="G28" s="584"/>
      <c r="H28" s="584"/>
      <c r="I28" s="13"/>
      <c r="J28" s="7"/>
    </row>
    <row r="29" spans="2:14" x14ac:dyDescent="0.25">
      <c r="B29" s="5"/>
      <c r="C29" s="584"/>
      <c r="D29" s="584"/>
      <c r="E29" s="584"/>
      <c r="F29" s="584"/>
      <c r="G29" s="584"/>
      <c r="H29" s="584"/>
      <c r="I29" s="13"/>
      <c r="J29" s="7"/>
    </row>
    <row r="30" spans="2:14" x14ac:dyDescent="0.25">
      <c r="B30" s="5"/>
      <c r="C30" s="584" t="s">
        <v>1551</v>
      </c>
      <c r="D30" s="584"/>
      <c r="E30" s="584"/>
      <c r="F30" s="584"/>
      <c r="G30" s="584"/>
      <c r="H30" s="584"/>
      <c r="I30" s="13"/>
      <c r="J30" s="7"/>
    </row>
    <row r="31" spans="2:14" x14ac:dyDescent="0.25">
      <c r="B31" s="5"/>
      <c r="C31" s="584"/>
      <c r="D31" s="584"/>
      <c r="E31" s="584"/>
      <c r="F31" s="584"/>
      <c r="G31" s="584"/>
      <c r="H31" s="584"/>
      <c r="I31" s="13"/>
      <c r="J31" s="7"/>
    </row>
    <row r="32" spans="2:14" x14ac:dyDescent="0.25">
      <c r="B32" s="5"/>
      <c r="C32" s="215" t="s">
        <v>2954</v>
      </c>
      <c r="D32" s="213"/>
      <c r="E32" s="213"/>
      <c r="F32" s="213"/>
      <c r="G32" s="213"/>
      <c r="H32" s="213"/>
      <c r="I32" s="13"/>
      <c r="J32" s="7"/>
    </row>
    <row r="33" spans="2:10" x14ac:dyDescent="0.25">
      <c r="B33" s="5"/>
      <c r="C33" t="s">
        <v>3003</v>
      </c>
      <c r="F33" s="13"/>
      <c r="G33" s="13"/>
      <c r="H33" s="13"/>
      <c r="I33" s="13"/>
      <c r="J33" s="7"/>
    </row>
    <row r="34" spans="2:10" x14ac:dyDescent="0.25">
      <c r="B34" s="5"/>
      <c r="D34" t="s">
        <v>1552</v>
      </c>
      <c r="F34" s="13"/>
      <c r="G34" s="13"/>
      <c r="H34" s="13"/>
      <c r="I34" s="13"/>
      <c r="J34" s="7"/>
    </row>
    <row r="35" spans="2:10" x14ac:dyDescent="0.25">
      <c r="B35" s="5"/>
      <c r="D35" t="s">
        <v>1553</v>
      </c>
      <c r="F35" s="13"/>
      <c r="G35" s="13"/>
      <c r="H35" s="13"/>
      <c r="I35" s="13"/>
      <c r="J35" s="7"/>
    </row>
    <row r="36" spans="2:10" x14ac:dyDescent="0.25">
      <c r="B36" s="5"/>
      <c r="D36" t="s">
        <v>1554</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31</v>
      </c>
      <c r="D47" s="6"/>
      <c r="E47" s="6"/>
      <c r="F47" s="24"/>
      <c r="G47" s="6"/>
      <c r="H47" s="6"/>
      <c r="I47" s="6"/>
      <c r="J47" s="7"/>
    </row>
    <row r="48" spans="2:10" x14ac:dyDescent="0.25">
      <c r="B48" s="5"/>
      <c r="C48" s="6"/>
      <c r="D48" s="6"/>
      <c r="E48" s="6"/>
      <c r="G48" s="6"/>
      <c r="H48" s="6"/>
      <c r="I48" s="6"/>
      <c r="J48" s="7"/>
    </row>
    <row r="49" spans="2:10" x14ac:dyDescent="0.25">
      <c r="B49" s="5"/>
      <c r="C49" s="6" t="s">
        <v>32</v>
      </c>
      <c r="D49" s="6"/>
      <c r="E49" s="6"/>
      <c r="F49" s="10"/>
      <c r="G49" s="6" t="s">
        <v>33</v>
      </c>
      <c r="H49" s="10"/>
      <c r="I49" s="10"/>
      <c r="J49" s="7"/>
    </row>
    <row r="50" spans="2:10" x14ac:dyDescent="0.25">
      <c r="B50" s="5"/>
      <c r="C50" s="6" t="s">
        <v>34</v>
      </c>
      <c r="D50" s="6"/>
      <c r="E50" s="6"/>
      <c r="F50" s="10"/>
      <c r="G50" s="6" t="s">
        <v>35</v>
      </c>
      <c r="H50" s="10"/>
      <c r="I50" s="10"/>
      <c r="J50" s="7"/>
    </row>
    <row r="51" spans="2:10" x14ac:dyDescent="0.25">
      <c r="B51" s="5"/>
      <c r="C51" s="6">
        <v>3</v>
      </c>
      <c r="D51" s="6"/>
      <c r="E51" s="6"/>
      <c r="F51" s="10"/>
      <c r="G51" s="6" t="s">
        <v>36</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8"/>
      <c r="C74" s="189"/>
      <c r="D74" s="189"/>
      <c r="E74" s="189"/>
      <c r="F74" s="189"/>
      <c r="G74" s="189"/>
      <c r="H74" s="189"/>
      <c r="I74" s="189"/>
      <c r="J74" s="190"/>
    </row>
    <row r="75" spans="2:10" ht="18.75" x14ac:dyDescent="0.3">
      <c r="B75" s="20"/>
      <c r="C75" s="193" t="s">
        <v>3015</v>
      </c>
      <c r="J75" s="21"/>
    </row>
    <row r="76" spans="2:10" ht="18.75" x14ac:dyDescent="0.3">
      <c r="B76" s="20"/>
      <c r="C76" s="586" t="s">
        <v>3016</v>
      </c>
      <c r="D76" s="586"/>
      <c r="E76" s="586"/>
      <c r="F76" s="586"/>
      <c r="G76" s="586"/>
      <c r="H76" s="586"/>
      <c r="I76" s="586"/>
      <c r="J76" s="21"/>
    </row>
    <row r="77" spans="2:10" x14ac:dyDescent="0.25">
      <c r="B77" s="20"/>
      <c r="J77" s="21"/>
    </row>
    <row r="78" spans="2:10" x14ac:dyDescent="0.25">
      <c r="B78" s="20"/>
      <c r="C78" s="194" t="s">
        <v>3017</v>
      </c>
      <c r="J78" s="21"/>
    </row>
    <row r="79" spans="2:10" x14ac:dyDescent="0.25">
      <c r="B79" s="20"/>
      <c r="C79" s="194" t="s">
        <v>3018</v>
      </c>
      <c r="J79" s="21"/>
    </row>
    <row r="80" spans="2:10" x14ac:dyDescent="0.25">
      <c r="B80" s="20"/>
      <c r="C80" s="194" t="s">
        <v>3019</v>
      </c>
      <c r="J80" s="21"/>
    </row>
    <row r="81" spans="2:10" x14ac:dyDescent="0.25">
      <c r="B81" s="20"/>
      <c r="C81" s="194" t="s">
        <v>3020</v>
      </c>
      <c r="J81" s="21"/>
    </row>
    <row r="82" spans="2:10" x14ac:dyDescent="0.25">
      <c r="B82" s="20"/>
      <c r="C82" s="585" t="s">
        <v>3021</v>
      </c>
      <c r="D82" s="585"/>
      <c r="E82" s="585"/>
      <c r="F82" s="585"/>
      <c r="G82" s="585"/>
      <c r="H82" s="585"/>
      <c r="I82" s="585"/>
      <c r="J82" s="21"/>
    </row>
    <row r="83" spans="2:10" x14ac:dyDescent="0.25">
      <c r="B83" s="20"/>
      <c r="C83" s="585" t="s">
        <v>3022</v>
      </c>
      <c r="D83" s="585"/>
      <c r="E83" s="585"/>
      <c r="F83" s="585"/>
      <c r="G83" s="585"/>
      <c r="H83" s="585"/>
      <c r="I83" s="585"/>
      <c r="J83" s="21"/>
    </row>
    <row r="84" spans="2:10" x14ac:dyDescent="0.25">
      <c r="B84" s="20"/>
      <c r="C84" s="194" t="s">
        <v>3023</v>
      </c>
      <c r="J84" s="21"/>
    </row>
    <row r="85" spans="2:10" x14ac:dyDescent="0.25">
      <c r="B85" s="20"/>
      <c r="C85" s="194" t="s">
        <v>3024</v>
      </c>
      <c r="J85" s="21"/>
    </row>
    <row r="86" spans="2:10" x14ac:dyDescent="0.25">
      <c r="B86" s="20"/>
      <c r="C86" s="194" t="s">
        <v>3025</v>
      </c>
      <c r="J86" s="21"/>
    </row>
    <row r="87" spans="2:10" x14ac:dyDescent="0.25">
      <c r="B87" s="20"/>
      <c r="C87" s="194" t="s">
        <v>3026</v>
      </c>
      <c r="J87" s="21"/>
    </row>
    <row r="88" spans="2:10" x14ac:dyDescent="0.25">
      <c r="B88" s="20"/>
      <c r="C88" s="194" t="s">
        <v>3027</v>
      </c>
      <c r="J88" s="21"/>
    </row>
    <row r="89" spans="2:10" x14ac:dyDescent="0.25">
      <c r="B89" s="20"/>
      <c r="C89" s="194" t="s">
        <v>3028</v>
      </c>
      <c r="J89" s="21"/>
    </row>
    <row r="90" spans="2:10" x14ac:dyDescent="0.25">
      <c r="B90" s="20"/>
      <c r="C90" s="194" t="s">
        <v>3030</v>
      </c>
      <c r="J90" s="21"/>
    </row>
    <row r="91" spans="2:10" x14ac:dyDescent="0.25">
      <c r="B91" s="20"/>
      <c r="C91" s="194" t="s">
        <v>3029</v>
      </c>
      <c r="J91" s="21"/>
    </row>
    <row r="92" spans="2:10" x14ac:dyDescent="0.25">
      <c r="B92" s="20"/>
      <c r="C92" s="194" t="s">
        <v>3035</v>
      </c>
      <c r="J92" s="21"/>
    </row>
    <row r="93" spans="2:10" x14ac:dyDescent="0.25">
      <c r="B93" s="20"/>
      <c r="C93" s="194" t="s">
        <v>3036</v>
      </c>
      <c r="J93" s="21"/>
    </row>
    <row r="94" spans="2:10" x14ac:dyDescent="0.25">
      <c r="B94" s="20"/>
      <c r="C94" s="194" t="s">
        <v>3031</v>
      </c>
      <c r="J94" s="21"/>
    </row>
    <row r="95" spans="2:10" x14ac:dyDescent="0.25">
      <c r="B95" s="20"/>
      <c r="C95" s="194" t="s">
        <v>3032</v>
      </c>
      <c r="J95" s="21"/>
    </row>
    <row r="96" spans="2:10" x14ac:dyDescent="0.25">
      <c r="B96" s="20"/>
      <c r="C96" s="194" t="s">
        <v>3034</v>
      </c>
      <c r="J96" s="21"/>
    </row>
    <row r="97" spans="2:10" x14ac:dyDescent="0.25">
      <c r="B97" s="20"/>
      <c r="C97" s="194" t="s">
        <v>3033</v>
      </c>
      <c r="J97" s="21"/>
    </row>
    <row r="98" spans="2:10" x14ac:dyDescent="0.25">
      <c r="B98" s="20"/>
      <c r="C98" s="194"/>
      <c r="J98" s="21"/>
    </row>
    <row r="99" spans="2:10" ht="15.75" thickBot="1" x14ac:dyDescent="0.3">
      <c r="B99" s="191"/>
      <c r="C99" s="22"/>
      <c r="D99" s="22"/>
      <c r="E99" s="22"/>
      <c r="F99" s="22"/>
      <c r="G99" s="22"/>
      <c r="H99" s="22"/>
      <c r="I99" s="22"/>
      <c r="J99" s="192"/>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G37" sqref="G37"/>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587" t="s">
        <v>37</v>
      </c>
      <c r="B1" s="588"/>
      <c r="C1" s="588"/>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5" customHeight="1" x14ac:dyDescent="0.25">
      <c r="A6" s="38" t="s">
        <v>40</v>
      </c>
      <c r="B6" s="38"/>
      <c r="C6" s="39"/>
    </row>
    <row r="7" spans="1:31" ht="60" x14ac:dyDescent="0.25">
      <c r="A7" s="40"/>
      <c r="B7" s="41" t="s">
        <v>41</v>
      </c>
      <c r="C7" s="42" t="s">
        <v>42</v>
      </c>
    </row>
    <row r="8" spans="1:31" ht="14.45" customHeight="1" x14ac:dyDescent="0.25">
      <c r="A8" s="38" t="s">
        <v>43</v>
      </c>
      <c r="B8" s="38"/>
      <c r="C8" s="39"/>
    </row>
    <row r="9" spans="1:31" ht="23.25" customHeight="1" x14ac:dyDescent="0.25">
      <c r="A9" s="43"/>
      <c r="B9" s="41" t="s">
        <v>44</v>
      </c>
      <c r="C9" s="44" t="s">
        <v>1527</v>
      </c>
    </row>
    <row r="10" spans="1:31" ht="14.45" customHeight="1" x14ac:dyDescent="0.25">
      <c r="A10" s="38" t="s">
        <v>45</v>
      </c>
      <c r="B10" s="38"/>
      <c r="C10" s="39"/>
    </row>
    <row r="11" spans="1:31" ht="23.25" customHeight="1" x14ac:dyDescent="0.25">
      <c r="A11" s="43"/>
      <c r="B11" s="41" t="s">
        <v>46</v>
      </c>
      <c r="C11" s="44" t="s">
        <v>47</v>
      </c>
    </row>
    <row r="12" spans="1:31" ht="14.45" customHeight="1" x14ac:dyDescent="0.25">
      <c r="A12" s="38" t="s">
        <v>48</v>
      </c>
      <c r="B12" s="38"/>
      <c r="C12" s="39"/>
    </row>
    <row r="13" spans="1:31" ht="30" x14ac:dyDescent="0.25">
      <c r="A13" s="40"/>
      <c r="B13" s="41" t="s">
        <v>49</v>
      </c>
      <c r="C13" s="42" t="s">
        <v>50</v>
      </c>
    </row>
    <row r="14" spans="1:31" ht="14.45" customHeight="1" x14ac:dyDescent="0.25">
      <c r="A14" s="38" t="s">
        <v>51</v>
      </c>
      <c r="B14" s="38"/>
      <c r="C14" s="39"/>
    </row>
    <row r="15" spans="1:31" ht="38.25" customHeight="1" x14ac:dyDescent="0.25">
      <c r="A15" s="40"/>
      <c r="B15" s="41" t="s">
        <v>52</v>
      </c>
      <c r="C15" s="44" t="s">
        <v>53</v>
      </c>
    </row>
    <row r="16" spans="1:31" ht="14.45" customHeight="1" x14ac:dyDescent="0.25">
      <c r="A16" s="38" t="s">
        <v>54</v>
      </c>
      <c r="B16" s="38"/>
      <c r="C16" s="39"/>
    </row>
    <row r="17" spans="1:3" ht="26.25" customHeight="1" x14ac:dyDescent="0.25">
      <c r="A17" s="40"/>
      <c r="B17" s="41" t="s">
        <v>55</v>
      </c>
      <c r="C17" s="44" t="s">
        <v>56</v>
      </c>
    </row>
    <row r="18" spans="1:3" ht="14.4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45" customHeight="1" x14ac:dyDescent="0.25">
      <c r="A21" s="38" t="s">
        <v>61</v>
      </c>
      <c r="B21" s="38"/>
      <c r="C21" s="39"/>
    </row>
    <row r="22" spans="1:3" ht="42.6" customHeight="1" x14ac:dyDescent="0.25">
      <c r="A22" s="43"/>
      <c r="B22" s="41" t="s">
        <v>62</v>
      </c>
      <c r="C22" s="42" t="s">
        <v>63</v>
      </c>
    </row>
    <row r="23" spans="1:3" ht="14.45" customHeight="1" x14ac:dyDescent="0.25">
      <c r="A23" s="38" t="s">
        <v>64</v>
      </c>
      <c r="B23" s="38"/>
      <c r="C23" s="39"/>
    </row>
    <row r="24" spans="1:3" ht="30" x14ac:dyDescent="0.25">
      <c r="A24" s="40"/>
      <c r="B24" s="41" t="s">
        <v>65</v>
      </c>
      <c r="C24" s="44" t="s">
        <v>2092</v>
      </c>
    </row>
    <row r="25" spans="1:3" ht="14.45" customHeight="1" x14ac:dyDescent="0.25">
      <c r="A25" s="38" t="s">
        <v>1533</v>
      </c>
      <c r="B25" s="38"/>
      <c r="C25" s="39"/>
    </row>
    <row r="26" spans="1:3" ht="38.25" customHeight="1" x14ac:dyDescent="0.25">
      <c r="A26" s="40"/>
      <c r="B26" s="41" t="s">
        <v>66</v>
      </c>
      <c r="C26" s="44" t="s">
        <v>67</v>
      </c>
    </row>
    <row r="27" spans="1:3" ht="14.45" customHeight="1" x14ac:dyDescent="0.25">
      <c r="A27" s="38" t="s">
        <v>68</v>
      </c>
      <c r="B27" s="38"/>
      <c r="C27" s="39"/>
    </row>
    <row r="28" spans="1:3" ht="34.5" customHeight="1" x14ac:dyDescent="0.25">
      <c r="A28" s="40"/>
      <c r="B28" s="41" t="s">
        <v>69</v>
      </c>
      <c r="C28" s="44" t="s">
        <v>70</v>
      </c>
    </row>
    <row r="29" spans="1:3" x14ac:dyDescent="0.25">
      <c r="A29" s="38" t="s">
        <v>1530</v>
      </c>
      <c r="B29" s="38"/>
      <c r="C29" s="39"/>
    </row>
    <row r="30" spans="1:3" ht="60" x14ac:dyDescent="0.25">
      <c r="A30" s="40"/>
      <c r="B30" s="41" t="s">
        <v>1528</v>
      </c>
      <c r="C30" s="44" t="s">
        <v>2093</v>
      </c>
    </row>
    <row r="31" spans="1:3" x14ac:dyDescent="0.25">
      <c r="A31" s="38" t="s">
        <v>1529</v>
      </c>
      <c r="B31" s="38"/>
      <c r="C31" s="39"/>
    </row>
    <row r="32" spans="1:3" ht="30" x14ac:dyDescent="0.25">
      <c r="A32" s="40"/>
      <c r="B32" s="41" t="s">
        <v>1531</v>
      </c>
      <c r="C32" s="44" t="s">
        <v>1532</v>
      </c>
    </row>
    <row r="33" spans="1:3" x14ac:dyDescent="0.25">
      <c r="A33" s="38" t="s">
        <v>1534</v>
      </c>
      <c r="B33" s="38"/>
      <c r="C33" s="39"/>
    </row>
    <row r="34" spans="1:3" ht="30" x14ac:dyDescent="0.25">
      <c r="A34" s="40"/>
      <c r="B34" s="41" t="s">
        <v>1538</v>
      </c>
      <c r="C34" s="44" t="s">
        <v>1537</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D187" sqref="D187"/>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1484</v>
      </c>
      <c r="B1" s="48"/>
      <c r="C1" s="49"/>
      <c r="D1" s="49"/>
      <c r="E1" s="49"/>
      <c r="F1" s="214" t="s">
        <v>2955</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1515</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2596</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12</v>
      </c>
      <c r="E14" s="57"/>
      <c r="F14" s="57"/>
      <c r="H14" s="49"/>
      <c r="L14" s="49"/>
      <c r="M14" s="49"/>
    </row>
    <row r="15" spans="1:13" x14ac:dyDescent="0.25">
      <c r="A15" s="51" t="s">
        <v>83</v>
      </c>
      <c r="B15" s="65" t="s">
        <v>84</v>
      </c>
      <c r="C15" s="51" t="s">
        <v>3115</v>
      </c>
      <c r="E15" s="57"/>
      <c r="F15" s="57"/>
      <c r="H15" s="49"/>
      <c r="L15" s="49"/>
      <c r="M15" s="49"/>
    </row>
    <row r="16" spans="1:13" x14ac:dyDescent="0.25">
      <c r="A16" s="51" t="s">
        <v>85</v>
      </c>
      <c r="B16" s="65" t="s">
        <v>2957</v>
      </c>
      <c r="C16" s="565" t="s">
        <v>3117</v>
      </c>
      <c r="E16" s="57"/>
      <c r="F16" s="57"/>
      <c r="H16" s="49"/>
      <c r="L16" s="49"/>
      <c r="M16" s="49"/>
    </row>
    <row r="17" spans="1:13" ht="60" x14ac:dyDescent="0.25">
      <c r="A17" s="51" t="s">
        <v>87</v>
      </c>
      <c r="B17" s="65" t="s">
        <v>86</v>
      </c>
      <c r="C17" s="564" t="s">
        <v>3424</v>
      </c>
      <c r="E17" s="57"/>
      <c r="F17" s="57"/>
      <c r="H17" s="49"/>
      <c r="L17" s="49"/>
      <c r="M17" s="49"/>
    </row>
    <row r="18" spans="1:13" outlineLevel="1" x14ac:dyDescent="0.25">
      <c r="A18" s="51" t="s">
        <v>2956</v>
      </c>
      <c r="B18" s="65" t="s">
        <v>88</v>
      </c>
      <c r="C18" s="566">
        <v>45535</v>
      </c>
      <c r="E18" s="57"/>
      <c r="F18" s="57"/>
      <c r="H18" s="49"/>
      <c r="L18" s="49"/>
      <c r="M18" s="49"/>
    </row>
    <row r="19" spans="1:13" outlineLevel="1" x14ac:dyDescent="0.25">
      <c r="A19" s="51" t="s">
        <v>90</v>
      </c>
      <c r="B19" s="66" t="s">
        <v>89</v>
      </c>
      <c r="E19" s="57"/>
      <c r="F19" s="57"/>
      <c r="H19" s="49"/>
      <c r="L19" s="49"/>
      <c r="M19" s="49"/>
    </row>
    <row r="20" spans="1:13" outlineLevel="1" x14ac:dyDescent="0.25">
      <c r="A20" s="51" t="s">
        <v>92</v>
      </c>
      <c r="B20" s="66" t="s">
        <v>91</v>
      </c>
      <c r="E20" s="57"/>
      <c r="F20" s="57"/>
      <c r="H20" s="49"/>
      <c r="L20" s="49"/>
      <c r="M20" s="49"/>
    </row>
    <row r="21" spans="1:13" outlineLevel="1" x14ac:dyDescent="0.25">
      <c r="A21" s="51" t="s">
        <v>93</v>
      </c>
      <c r="B21" s="66"/>
      <c r="E21" s="57"/>
      <c r="F21" s="57"/>
      <c r="H21" s="49"/>
      <c r="L21" s="49"/>
      <c r="M21" s="49"/>
    </row>
    <row r="22" spans="1:13" outlineLevel="1" x14ac:dyDescent="0.25">
      <c r="A22" s="51" t="s">
        <v>94</v>
      </c>
      <c r="B22" s="66"/>
      <c r="E22" s="57"/>
      <c r="F22" s="57"/>
      <c r="H22" s="49"/>
      <c r="L22" s="49"/>
      <c r="M22" s="49"/>
    </row>
    <row r="23" spans="1:13" outlineLevel="1" x14ac:dyDescent="0.25">
      <c r="A23" s="51" t="s">
        <v>95</v>
      </c>
      <c r="B23" s="66"/>
      <c r="E23" s="57"/>
      <c r="F23" s="57"/>
      <c r="H23" s="49"/>
      <c r="L23" s="49"/>
      <c r="M23" s="49"/>
    </row>
    <row r="24" spans="1:13" outlineLevel="1" x14ac:dyDescent="0.25">
      <c r="A24" s="51" t="s">
        <v>96</v>
      </c>
      <c r="B24" s="66"/>
      <c r="E24" s="57"/>
      <c r="F24" s="57"/>
      <c r="H24" s="49"/>
      <c r="L24" s="49"/>
      <c r="M24" s="49"/>
    </row>
    <row r="25" spans="1:13"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98</v>
      </c>
      <c r="B27" s="67" t="s">
        <v>2717</v>
      </c>
      <c r="C27" s="51" t="s">
        <v>2714</v>
      </c>
      <c r="D27" s="68"/>
      <c r="E27" s="68"/>
      <c r="F27" s="68"/>
      <c r="H27" s="49"/>
      <c r="L27" s="49"/>
      <c r="M27" s="49"/>
    </row>
    <row r="28" spans="1:13" x14ac:dyDescent="0.25">
      <c r="A28" s="51" t="s">
        <v>99</v>
      </c>
      <c r="B28" s="198" t="s">
        <v>2713</v>
      </c>
      <c r="C28" s="163" t="s">
        <v>2715</v>
      </c>
      <c r="D28" s="68"/>
      <c r="E28" s="68"/>
      <c r="F28" s="68"/>
      <c r="H28" s="49"/>
      <c r="L28" s="49"/>
      <c r="M28" s="51" t="s">
        <v>2714</v>
      </c>
    </row>
    <row r="29" spans="1:13" x14ac:dyDescent="0.25">
      <c r="A29" s="51" t="s">
        <v>101</v>
      </c>
      <c r="B29" s="67" t="s">
        <v>100</v>
      </c>
      <c r="C29" s="51" t="s">
        <v>2715</v>
      </c>
      <c r="E29" s="68"/>
      <c r="F29" s="68"/>
      <c r="H29" s="49"/>
      <c r="L29" s="49"/>
      <c r="M29" s="51" t="s">
        <v>2715</v>
      </c>
    </row>
    <row r="30" spans="1:13" ht="30" outlineLevel="1" x14ac:dyDescent="0.25">
      <c r="A30" s="51" t="s">
        <v>103</v>
      </c>
      <c r="B30" s="67" t="s">
        <v>102</v>
      </c>
      <c r="C30" s="564" t="s">
        <v>3425</v>
      </c>
      <c r="E30" s="68"/>
      <c r="F30" s="68"/>
      <c r="H30" s="49"/>
      <c r="L30" s="49"/>
      <c r="M30" s="51" t="s">
        <v>2716</v>
      </c>
    </row>
    <row r="31" spans="1:13" outlineLevel="1" x14ac:dyDescent="0.25">
      <c r="A31" s="51" t="s">
        <v>104</v>
      </c>
      <c r="B31" s="67"/>
      <c r="E31" s="68"/>
      <c r="F31" s="68"/>
      <c r="H31" s="49"/>
      <c r="L31" s="49"/>
      <c r="M31" s="49"/>
    </row>
    <row r="32" spans="1:13" outlineLevel="1" x14ac:dyDescent="0.25">
      <c r="A32" s="51" t="s">
        <v>105</v>
      </c>
      <c r="B32" s="67"/>
      <c r="E32" s="68"/>
      <c r="F32" s="68"/>
      <c r="H32" s="49"/>
      <c r="L32" s="49"/>
      <c r="M32" s="49"/>
    </row>
    <row r="33" spans="1:14" outlineLevel="1" x14ac:dyDescent="0.25">
      <c r="A33" s="51" t="s">
        <v>106</v>
      </c>
      <c r="B33" s="67"/>
      <c r="E33" s="68"/>
      <c r="F33" s="68"/>
      <c r="H33" s="49"/>
      <c r="L33" s="49"/>
      <c r="M33" s="49"/>
    </row>
    <row r="34" spans="1:14" outlineLevel="1" x14ac:dyDescent="0.25">
      <c r="A34" s="51" t="s">
        <v>107</v>
      </c>
      <c r="B34" s="67"/>
      <c r="E34" s="68"/>
      <c r="F34" s="68"/>
      <c r="H34" s="49"/>
      <c r="L34" s="49"/>
      <c r="M34" s="49"/>
    </row>
    <row r="35" spans="1:14" outlineLevel="1" x14ac:dyDescent="0.25">
      <c r="A35" s="51" t="s">
        <v>108</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109</v>
      </c>
      <c r="C37" s="70" t="s">
        <v>110</v>
      </c>
      <c r="D37" s="72"/>
      <c r="E37" s="72"/>
      <c r="F37" s="72"/>
      <c r="G37" s="73"/>
      <c r="H37" s="49"/>
      <c r="L37" s="49"/>
      <c r="M37" s="49"/>
    </row>
    <row r="38" spans="1:14" x14ac:dyDescent="0.25">
      <c r="A38" s="51" t="s">
        <v>4</v>
      </c>
      <c r="B38" s="68" t="s">
        <v>1359</v>
      </c>
      <c r="C38" s="131">
        <f>'D. Insert Nat Trans Templ'!G254/1000000</f>
        <v>38051.740274650263</v>
      </c>
      <c r="F38" s="68"/>
      <c r="H38" s="49"/>
      <c r="L38" s="49"/>
      <c r="M38" s="49"/>
    </row>
    <row r="39" spans="1:14" x14ac:dyDescent="0.25">
      <c r="A39" s="51" t="s">
        <v>111</v>
      </c>
      <c r="B39" s="68" t="s">
        <v>112</v>
      </c>
      <c r="C39" s="131">
        <f>'D. Insert Nat Trans Templ'!G40/1000000</f>
        <v>25464.837899999999</v>
      </c>
      <c r="F39" s="68"/>
      <c r="H39" s="49"/>
      <c r="L39" s="49"/>
      <c r="M39" s="49"/>
      <c r="N39" s="81"/>
    </row>
    <row r="40" spans="1:14" outlineLevel="1" x14ac:dyDescent="0.25">
      <c r="A40" s="51" t="s">
        <v>113</v>
      </c>
      <c r="B40" s="74" t="s">
        <v>114</v>
      </c>
      <c r="C40" s="131" t="s">
        <v>1187</v>
      </c>
      <c r="F40" s="68"/>
      <c r="H40" s="49"/>
      <c r="L40" s="49"/>
      <c r="M40" s="49"/>
      <c r="N40" s="81"/>
    </row>
    <row r="41" spans="1:14" outlineLevel="1" x14ac:dyDescent="0.25">
      <c r="A41" s="51" t="s">
        <v>116</v>
      </c>
      <c r="B41" s="74" t="s">
        <v>117</v>
      </c>
      <c r="C41" s="131" t="s">
        <v>1187</v>
      </c>
      <c r="F41" s="68"/>
      <c r="H41" s="49"/>
      <c r="L41" s="49"/>
      <c r="M41" s="49"/>
      <c r="N41" s="81"/>
    </row>
    <row r="42" spans="1:14" outlineLevel="1" x14ac:dyDescent="0.25">
      <c r="A42" s="51" t="s">
        <v>118</v>
      </c>
      <c r="B42" s="74"/>
      <c r="C42" s="131"/>
      <c r="F42" s="68"/>
      <c r="H42" s="49"/>
      <c r="L42" s="49"/>
      <c r="M42" s="49"/>
      <c r="N42" s="81"/>
    </row>
    <row r="43" spans="1:14" outlineLevel="1" x14ac:dyDescent="0.25">
      <c r="A43" s="49" t="s">
        <v>1555</v>
      </c>
      <c r="B43" s="68"/>
      <c r="F43" s="68"/>
      <c r="H43" s="49"/>
      <c r="L43" s="49"/>
      <c r="M43" s="49"/>
      <c r="N43" s="81"/>
    </row>
    <row r="44" spans="1:14" ht="15" customHeight="1" x14ac:dyDescent="0.25">
      <c r="A44" s="70"/>
      <c r="B44" s="70" t="s">
        <v>119</v>
      </c>
      <c r="C44" s="70" t="s">
        <v>2631</v>
      </c>
      <c r="D44" s="70" t="s">
        <v>2699</v>
      </c>
      <c r="E44" s="70"/>
      <c r="F44" s="70" t="s">
        <v>2698</v>
      </c>
      <c r="G44" s="70" t="s">
        <v>120</v>
      </c>
      <c r="I44" s="49"/>
      <c r="J44" s="49"/>
      <c r="K44" s="81"/>
      <c r="L44" s="81"/>
      <c r="M44" s="81"/>
      <c r="N44" s="81"/>
    </row>
    <row r="45" spans="1:14" x14ac:dyDescent="0.25">
      <c r="A45" s="51" t="s">
        <v>8</v>
      </c>
      <c r="B45" s="68" t="s">
        <v>121</v>
      </c>
      <c r="C45" s="128">
        <v>0.03</v>
      </c>
      <c r="D45" s="128">
        <f>IF(OR(C38="[For completion]",C39="[For completion]"),"Please complete G.3.1.1 and G.3.1.2",(C38/C39-1-MAX(C45,F45)))</f>
        <v>0.44165400904965035</v>
      </c>
      <c r="E45" s="128"/>
      <c r="F45" s="128">
        <f>1/'D. Insert Nat Trans Templ'!$K$185-1</f>
        <v>5.2631578947368363E-2</v>
      </c>
      <c r="G45" s="51" t="s">
        <v>1187</v>
      </c>
      <c r="H45" s="49"/>
      <c r="L45" s="49"/>
      <c r="M45" s="49"/>
      <c r="N45" s="81"/>
    </row>
    <row r="46" spans="1:14" outlineLevel="1" x14ac:dyDescent="0.25">
      <c r="C46" s="128"/>
      <c r="D46" s="128"/>
      <c r="E46" s="128"/>
      <c r="F46" s="128"/>
      <c r="G46" s="87"/>
      <c r="H46" s="49"/>
      <c r="L46" s="49"/>
      <c r="M46" s="49"/>
      <c r="N46" s="81"/>
    </row>
    <row r="47" spans="1:14" outlineLevel="1" x14ac:dyDescent="0.25">
      <c r="A47" s="210" t="s">
        <v>2958</v>
      </c>
      <c r="B47" s="210" t="s">
        <v>2959</v>
      </c>
      <c r="C47" s="216">
        <f>IF(OR(C38="[For completion]",C39="[For completion]"),"", C38-C39)</f>
        <v>12586.902374650264</v>
      </c>
      <c r="D47" s="128"/>
      <c r="E47" s="128"/>
      <c r="F47" s="128"/>
      <c r="G47" s="87"/>
      <c r="H47" s="49"/>
      <c r="L47" s="49"/>
      <c r="M47" s="49"/>
      <c r="N47" s="81"/>
    </row>
    <row r="48" spans="1:14" outlineLevel="1" x14ac:dyDescent="0.25">
      <c r="A48" s="51" t="s">
        <v>122</v>
      </c>
      <c r="C48" s="87"/>
      <c r="D48" s="87"/>
      <c r="E48" s="87"/>
      <c r="F48" s="87"/>
      <c r="G48" s="87"/>
      <c r="H48" s="49"/>
      <c r="L48" s="49"/>
      <c r="M48" s="49"/>
      <c r="N48" s="81"/>
    </row>
    <row r="49" spans="1:14" outlineLevel="1" x14ac:dyDescent="0.25">
      <c r="A49" s="51" t="s">
        <v>124</v>
      </c>
      <c r="B49" s="66" t="s">
        <v>123</v>
      </c>
      <c r="C49" s="87"/>
      <c r="D49" s="87">
        <f>'D. Insert Nat Trans Templ'!G195-1</f>
        <v>6.9518716577540163E-2</v>
      </c>
      <c r="E49" s="87"/>
      <c r="F49" s="87"/>
      <c r="G49" s="87"/>
      <c r="H49" s="49"/>
      <c r="L49" s="49"/>
      <c r="M49" s="49"/>
      <c r="N49" s="81"/>
    </row>
    <row r="50" spans="1:14" outlineLevel="1" x14ac:dyDescent="0.25">
      <c r="A50" s="51" t="s">
        <v>126</v>
      </c>
      <c r="B50" s="66" t="s">
        <v>125</v>
      </c>
      <c r="C50" s="87"/>
      <c r="D50" s="87"/>
      <c r="E50" s="87"/>
      <c r="F50" s="87"/>
      <c r="G50" s="87"/>
      <c r="H50" s="49"/>
      <c r="L50" s="49"/>
      <c r="M50" s="49"/>
      <c r="N50" s="81"/>
    </row>
    <row r="51" spans="1:14" outlineLevel="1" x14ac:dyDescent="0.25">
      <c r="A51" s="51" t="s">
        <v>127</v>
      </c>
      <c r="B51" s="66"/>
      <c r="C51" s="87"/>
      <c r="D51" s="87"/>
      <c r="E51" s="87"/>
      <c r="F51" s="87"/>
      <c r="G51" s="87"/>
      <c r="H51" s="49"/>
      <c r="L51" s="49"/>
      <c r="M51" s="49"/>
      <c r="N51" s="81"/>
    </row>
    <row r="52" spans="1:14" ht="15" customHeight="1" x14ac:dyDescent="0.25">
      <c r="A52" s="70"/>
      <c r="B52" s="71" t="s">
        <v>128</v>
      </c>
      <c r="C52" s="70" t="s">
        <v>110</v>
      </c>
      <c r="D52" s="70"/>
      <c r="E52" s="72"/>
      <c r="F52" s="73" t="s">
        <v>129</v>
      </c>
      <c r="G52" s="73"/>
      <c r="H52" s="49"/>
      <c r="L52" s="49"/>
      <c r="M52" s="49"/>
      <c r="N52" s="81"/>
    </row>
    <row r="53" spans="1:14" x14ac:dyDescent="0.25">
      <c r="A53" s="51" t="s">
        <v>130</v>
      </c>
      <c r="B53" s="68" t="s">
        <v>131</v>
      </c>
      <c r="C53" s="131">
        <f>C38</f>
        <v>38051.740274650263</v>
      </c>
      <c r="E53" s="76"/>
      <c r="F53" s="138">
        <f>IF($C$58=0,"",IF(C53="[for completion]","",C53/$C$58))</f>
        <v>1</v>
      </c>
      <c r="G53" s="77"/>
      <c r="H53" s="49"/>
      <c r="L53" s="49"/>
      <c r="M53" s="49"/>
      <c r="N53" s="81"/>
    </row>
    <row r="54" spans="1:14" x14ac:dyDescent="0.25">
      <c r="A54" s="51" t="s">
        <v>132</v>
      </c>
      <c r="B54" s="68" t="s">
        <v>133</v>
      </c>
      <c r="C54" s="131">
        <v>0</v>
      </c>
      <c r="E54" s="76"/>
      <c r="F54" s="138">
        <f>IF($C$58=0,"",IF(C54="[for completion]","",C54/$C$58))</f>
        <v>0</v>
      </c>
      <c r="G54" s="77"/>
      <c r="H54" s="49"/>
      <c r="L54" s="49"/>
      <c r="M54" s="49"/>
      <c r="N54" s="81"/>
    </row>
    <row r="55" spans="1:14" x14ac:dyDescent="0.25">
      <c r="A55" s="51" t="s">
        <v>134</v>
      </c>
      <c r="B55" s="68" t="s">
        <v>135</v>
      </c>
      <c r="C55" s="131">
        <v>0</v>
      </c>
      <c r="E55" s="76"/>
      <c r="F55" s="138">
        <f>IF($C$58=0,"",IF(C55="[for completion]","",C55/$C$58))</f>
        <v>0</v>
      </c>
      <c r="G55" s="77"/>
      <c r="H55" s="49"/>
      <c r="L55" s="49"/>
      <c r="M55" s="49"/>
      <c r="N55" s="81"/>
    </row>
    <row r="56" spans="1:14" x14ac:dyDescent="0.25">
      <c r="A56" s="51" t="s">
        <v>136</v>
      </c>
      <c r="B56" s="68" t="s">
        <v>137</v>
      </c>
      <c r="C56" s="131">
        <v>0</v>
      </c>
      <c r="E56" s="76"/>
      <c r="F56" s="138">
        <f>IF($C$58=0,"",IF(C56="[for completion]","",C56/$C$58))</f>
        <v>0</v>
      </c>
      <c r="G56" s="77"/>
      <c r="H56" s="49"/>
      <c r="L56" s="49"/>
      <c r="M56" s="49"/>
      <c r="N56" s="81"/>
    </row>
    <row r="57" spans="1:14" x14ac:dyDescent="0.25">
      <c r="A57" s="51" t="s">
        <v>138</v>
      </c>
      <c r="B57" s="51" t="s">
        <v>139</v>
      </c>
      <c r="C57" s="131">
        <v>0</v>
      </c>
      <c r="E57" s="76"/>
      <c r="F57" s="138">
        <f>IF($C$58=0,"",IF(C57="[for completion]","",C57/$C$58))</f>
        <v>0</v>
      </c>
      <c r="G57" s="77"/>
      <c r="H57" s="49"/>
      <c r="L57" s="49"/>
      <c r="M57" s="49"/>
      <c r="N57" s="81"/>
    </row>
    <row r="58" spans="1:14" x14ac:dyDescent="0.25">
      <c r="A58" s="51" t="s">
        <v>140</v>
      </c>
      <c r="B58" s="78" t="s">
        <v>141</v>
      </c>
      <c r="C58" s="133">
        <f>SUM(C53:C57)</f>
        <v>38051.740274650263</v>
      </c>
      <c r="D58" s="76"/>
      <c r="E58" s="76"/>
      <c r="F58" s="139">
        <f>SUM(F53:F57)</f>
        <v>1</v>
      </c>
      <c r="G58" s="77"/>
      <c r="H58" s="49"/>
      <c r="L58" s="49"/>
      <c r="M58" s="49"/>
      <c r="N58" s="81"/>
    </row>
    <row r="59" spans="1:14" outlineLevel="1" x14ac:dyDescent="0.25">
      <c r="A59" s="51" t="s">
        <v>142</v>
      </c>
      <c r="B59" s="80"/>
      <c r="C59" s="131"/>
      <c r="E59" s="76"/>
      <c r="F59" s="138"/>
      <c r="G59" s="77"/>
      <c r="H59" s="49"/>
      <c r="L59" s="49"/>
      <c r="M59" s="49"/>
      <c r="N59" s="81"/>
    </row>
    <row r="60" spans="1:14" outlineLevel="1" x14ac:dyDescent="0.25">
      <c r="A60" s="51" t="s">
        <v>144</v>
      </c>
      <c r="B60" s="80"/>
      <c r="C60" s="131"/>
      <c r="E60" s="76"/>
      <c r="F60" s="138"/>
      <c r="G60" s="77"/>
      <c r="H60" s="49"/>
      <c r="L60" s="49"/>
      <c r="M60" s="49"/>
      <c r="N60" s="81"/>
    </row>
    <row r="61" spans="1:14" outlineLevel="1" x14ac:dyDescent="0.25">
      <c r="A61" s="51" t="s">
        <v>145</v>
      </c>
      <c r="B61" s="80"/>
      <c r="C61" s="131"/>
      <c r="E61" s="76"/>
      <c r="F61" s="138"/>
      <c r="G61" s="77"/>
      <c r="H61" s="49"/>
      <c r="L61" s="49"/>
      <c r="M61" s="49"/>
      <c r="N61" s="81"/>
    </row>
    <row r="62" spans="1:14" outlineLevel="1" x14ac:dyDescent="0.25">
      <c r="A62" s="51" t="s">
        <v>146</v>
      </c>
      <c r="B62" s="80"/>
      <c r="C62" s="131"/>
      <c r="E62" s="76"/>
      <c r="F62" s="138"/>
      <c r="G62" s="77"/>
      <c r="H62" s="49"/>
      <c r="L62" s="49"/>
      <c r="M62" s="49"/>
      <c r="N62" s="81"/>
    </row>
    <row r="63" spans="1:14" outlineLevel="1" x14ac:dyDescent="0.25">
      <c r="A63" s="51" t="s">
        <v>147</v>
      </c>
      <c r="B63" s="80"/>
      <c r="C63" s="131"/>
      <c r="E63" s="76"/>
      <c r="F63" s="138"/>
      <c r="G63" s="77"/>
      <c r="H63" s="49"/>
      <c r="L63" s="49"/>
      <c r="M63" s="49"/>
      <c r="N63" s="81"/>
    </row>
    <row r="64" spans="1:14" outlineLevel="1" x14ac:dyDescent="0.25">
      <c r="A64" s="51" t="s">
        <v>148</v>
      </c>
      <c r="B64" s="80"/>
      <c r="C64" s="134"/>
      <c r="D64" s="81"/>
      <c r="E64" s="81"/>
      <c r="F64" s="138"/>
      <c r="G64" s="79"/>
      <c r="H64" s="49"/>
      <c r="L64" s="49"/>
      <c r="M64" s="49"/>
      <c r="N64" s="81"/>
    </row>
    <row r="65" spans="1:14" ht="15" customHeight="1" x14ac:dyDescent="0.25">
      <c r="A65" s="70"/>
      <c r="B65" s="71" t="s">
        <v>149</v>
      </c>
      <c r="C65" s="115" t="s">
        <v>1370</v>
      </c>
      <c r="D65" s="115" t="s">
        <v>1371</v>
      </c>
      <c r="E65" s="72"/>
      <c r="F65" s="73" t="s">
        <v>150</v>
      </c>
      <c r="G65" s="73" t="s">
        <v>151</v>
      </c>
      <c r="H65" s="49"/>
      <c r="L65" s="49"/>
      <c r="M65" s="49"/>
      <c r="N65" s="81"/>
    </row>
    <row r="66" spans="1:14" x14ac:dyDescent="0.25">
      <c r="A66" s="51" t="s">
        <v>152</v>
      </c>
      <c r="B66" s="68" t="s">
        <v>1419</v>
      </c>
      <c r="C66" s="135">
        <f>'D. Insert Nat Trans Templ'!$G$266/12</f>
        <v>1.7930540688277408</v>
      </c>
      <c r="D66" s="135" t="s">
        <v>1190</v>
      </c>
      <c r="E66" s="65"/>
      <c r="F66" s="82"/>
      <c r="G66" s="83"/>
      <c r="H66" s="49"/>
      <c r="L66" s="49"/>
      <c r="M66" s="49"/>
      <c r="N66" s="81"/>
    </row>
    <row r="67" spans="1:14" x14ac:dyDescent="0.25">
      <c r="B67" s="68"/>
      <c r="E67" s="65"/>
      <c r="F67" s="82"/>
      <c r="G67" s="83"/>
      <c r="H67" s="49"/>
      <c r="L67" s="49"/>
      <c r="M67" s="49"/>
      <c r="N67" s="81"/>
    </row>
    <row r="68" spans="1:14" x14ac:dyDescent="0.25">
      <c r="B68" s="68" t="s">
        <v>1364</v>
      </c>
      <c r="C68" s="65"/>
      <c r="D68" s="65"/>
      <c r="E68" s="65"/>
      <c r="F68" s="83"/>
      <c r="G68" s="83"/>
      <c r="H68" s="49"/>
      <c r="L68" s="49"/>
      <c r="M68" s="49"/>
      <c r="N68" s="81"/>
    </row>
    <row r="69" spans="1:14" x14ac:dyDescent="0.25">
      <c r="B69" s="68" t="s">
        <v>154</v>
      </c>
      <c r="E69" s="65"/>
      <c r="F69" s="83"/>
      <c r="G69" s="83"/>
      <c r="H69" s="49"/>
      <c r="L69" s="49"/>
      <c r="M69" s="49"/>
      <c r="N69" s="81"/>
    </row>
    <row r="70" spans="1:14" x14ac:dyDescent="0.25">
      <c r="A70" s="51" t="s">
        <v>155</v>
      </c>
      <c r="B70" s="47" t="s">
        <v>1504</v>
      </c>
      <c r="C70" s="131">
        <f>'D. Insert Nat Trans Templ'!$K$375/10^6</f>
        <v>7285.4526593699829</v>
      </c>
      <c r="D70" s="131" t="s">
        <v>1190</v>
      </c>
      <c r="E70" s="47"/>
      <c r="F70" s="138">
        <f t="shared" ref="F70:F76" si="0">IF($C$77=0,"",IF(C70="[for completion]","",C70/$C$77))</f>
        <v>0.19146174673707417</v>
      </c>
      <c r="G70" s="138" t="str">
        <f>IF($D$77=0,"",IF(D70="[Mark as ND1 if not relevant]","",D70/$D$77))</f>
        <v/>
      </c>
      <c r="H70" s="49"/>
      <c r="L70" s="49"/>
      <c r="M70" s="49"/>
      <c r="N70" s="81"/>
    </row>
    <row r="71" spans="1:14" x14ac:dyDescent="0.25">
      <c r="A71" s="51" t="s">
        <v>156</v>
      </c>
      <c r="B71" s="47" t="s">
        <v>1505</v>
      </c>
      <c r="C71" s="131">
        <f>'D. Insert Nat Trans Templ'!$K$376/10^6</f>
        <v>16145.66453029004</v>
      </c>
      <c r="D71" s="131" t="s">
        <v>1190</v>
      </c>
      <c r="E71" s="47"/>
      <c r="F71" s="138">
        <f t="shared" si="0"/>
        <v>0.42430817654471925</v>
      </c>
      <c r="G71" s="138" t="str">
        <f t="shared" ref="G71:G76" si="1">IF($D$77=0,"",IF(D71="[Mark as ND1 if not relevant]","",D71/$D$77))</f>
        <v/>
      </c>
      <c r="H71" s="49"/>
      <c r="L71" s="49"/>
      <c r="M71" s="49"/>
      <c r="N71" s="81"/>
    </row>
    <row r="72" spans="1:14" x14ac:dyDescent="0.25">
      <c r="A72" s="51" t="s">
        <v>157</v>
      </c>
      <c r="B72" s="47" t="s">
        <v>1506</v>
      </c>
      <c r="C72" s="131">
        <f>'D. Insert Nat Trans Templ'!$K$377/10^6</f>
        <v>11107.842200640078</v>
      </c>
      <c r="D72" s="131" t="s">
        <v>1190</v>
      </c>
      <c r="E72" s="47"/>
      <c r="F72" s="138">
        <f t="shared" si="0"/>
        <v>0.2919141705600275</v>
      </c>
      <c r="G72" s="138" t="str">
        <f t="shared" si="1"/>
        <v/>
      </c>
      <c r="H72" s="49"/>
      <c r="L72" s="49"/>
      <c r="M72" s="49"/>
      <c r="N72" s="81"/>
    </row>
    <row r="73" spans="1:14" x14ac:dyDescent="0.25">
      <c r="A73" s="51" t="s">
        <v>158</v>
      </c>
      <c r="B73" s="47" t="s">
        <v>1507</v>
      </c>
      <c r="C73" s="131">
        <f>'D. Insert Nat Trans Templ'!$K$378/10^6</f>
        <v>2031.8626644199953</v>
      </c>
      <c r="D73" s="131" t="s">
        <v>1190</v>
      </c>
      <c r="E73" s="47"/>
      <c r="F73" s="138">
        <f t="shared" si="0"/>
        <v>5.3397365002346896E-2</v>
      </c>
      <c r="G73" s="138" t="str">
        <f t="shared" si="1"/>
        <v/>
      </c>
      <c r="H73" s="49"/>
      <c r="L73" s="49"/>
      <c r="M73" s="49"/>
      <c r="N73" s="81"/>
    </row>
    <row r="74" spans="1:14" x14ac:dyDescent="0.25">
      <c r="A74" s="51" t="s">
        <v>159</v>
      </c>
      <c r="B74" s="47" t="s">
        <v>1508</v>
      </c>
      <c r="C74" s="131">
        <f>'D. Insert Nat Trans Templ'!$K$379/10^6</f>
        <v>1367.8141861900024</v>
      </c>
      <c r="D74" s="131" t="s">
        <v>1190</v>
      </c>
      <c r="E74" s="47"/>
      <c r="F74" s="138">
        <f t="shared" si="0"/>
        <v>3.5946166359735035E-2</v>
      </c>
      <c r="G74" s="138" t="str">
        <f t="shared" si="1"/>
        <v/>
      </c>
      <c r="H74" s="49"/>
      <c r="L74" s="49"/>
      <c r="M74" s="49"/>
      <c r="N74" s="81"/>
    </row>
    <row r="75" spans="1:14" x14ac:dyDescent="0.25">
      <c r="A75" s="51" t="s">
        <v>160</v>
      </c>
      <c r="B75" s="47" t="s">
        <v>1509</v>
      </c>
      <c r="C75" s="131">
        <f>SUM('D. Insert Nat Trans Templ'!K380:K382)/10^6</f>
        <v>112.80023206999999</v>
      </c>
      <c r="D75" s="131" t="s">
        <v>1190</v>
      </c>
      <c r="E75" s="47"/>
      <c r="F75" s="138">
        <f t="shared" si="0"/>
        <v>2.9643908860890389E-3</v>
      </c>
      <c r="G75" s="138" t="str">
        <f t="shared" si="1"/>
        <v/>
      </c>
      <c r="H75" s="49"/>
      <c r="L75" s="49"/>
      <c r="M75" s="49"/>
      <c r="N75" s="81"/>
    </row>
    <row r="76" spans="1:14" x14ac:dyDescent="0.25">
      <c r="A76" s="51" t="s">
        <v>161</v>
      </c>
      <c r="B76" s="47" t="s">
        <v>1510</v>
      </c>
      <c r="C76" s="131">
        <f>SUM('D. Insert Nat Trans Templ'!K383)/10^6</f>
        <v>0.30380167000000002</v>
      </c>
      <c r="D76" s="131" t="s">
        <v>1190</v>
      </c>
      <c r="E76" s="47"/>
      <c r="F76" s="138">
        <f t="shared" si="0"/>
        <v>7.9839100079843483E-6</v>
      </c>
      <c r="G76" s="138" t="str">
        <f t="shared" si="1"/>
        <v/>
      </c>
      <c r="H76" s="49"/>
      <c r="L76" s="49"/>
      <c r="M76" s="49"/>
      <c r="N76" s="81"/>
    </row>
    <row r="77" spans="1:14" x14ac:dyDescent="0.25">
      <c r="A77" s="51" t="s">
        <v>162</v>
      </c>
      <c r="B77" s="84" t="s">
        <v>141</v>
      </c>
      <c r="C77" s="133">
        <f>SUM(C70:C76)</f>
        <v>38051.740274650103</v>
      </c>
      <c r="D77" s="133">
        <f>SUM(D70:D76)</f>
        <v>0</v>
      </c>
      <c r="E77" s="68"/>
      <c r="F77" s="139">
        <f>SUM(F70:F76)</f>
        <v>0.99999999999999989</v>
      </c>
      <c r="G77" s="139">
        <f>SUM(G70:G76)</f>
        <v>0</v>
      </c>
      <c r="H77" s="49"/>
      <c r="L77" s="49"/>
      <c r="M77" s="49"/>
      <c r="N77" s="81"/>
    </row>
    <row r="78" spans="1:14" outlineLevel="1" x14ac:dyDescent="0.25">
      <c r="A78" s="51" t="s">
        <v>163</v>
      </c>
      <c r="B78" s="85"/>
      <c r="C78" s="133"/>
      <c r="D78" s="133"/>
      <c r="E78" s="68"/>
      <c r="F78" s="138"/>
      <c r="G78" s="138" t="str">
        <f t="shared" ref="G78:G87" si="2">IF($D$77=0,"",IF(D78="[for completion]","",D78/$D$77))</f>
        <v/>
      </c>
      <c r="H78" s="49"/>
      <c r="L78" s="49"/>
      <c r="M78" s="49"/>
      <c r="N78" s="81"/>
    </row>
    <row r="79" spans="1:14" outlineLevel="1" x14ac:dyDescent="0.25">
      <c r="A79" s="51" t="s">
        <v>164</v>
      </c>
      <c r="B79" s="85"/>
      <c r="C79" s="133"/>
      <c r="D79" s="133"/>
      <c r="E79" s="68"/>
      <c r="F79" s="138"/>
      <c r="G79" s="138" t="str">
        <f t="shared" si="2"/>
        <v/>
      </c>
      <c r="H79" s="49"/>
      <c r="L79" s="49"/>
      <c r="M79" s="49"/>
      <c r="N79" s="81"/>
    </row>
    <row r="80" spans="1:14" outlineLevel="1" x14ac:dyDescent="0.25">
      <c r="A80" s="51" t="s">
        <v>165</v>
      </c>
      <c r="B80" s="85"/>
      <c r="C80" s="133"/>
      <c r="D80" s="133"/>
      <c r="E80" s="68"/>
      <c r="F80" s="138"/>
      <c r="G80" s="138" t="str">
        <f t="shared" si="2"/>
        <v/>
      </c>
      <c r="H80" s="49"/>
      <c r="L80" s="49"/>
      <c r="M80" s="49"/>
      <c r="N80" s="81"/>
    </row>
    <row r="81" spans="1:14" outlineLevel="1" x14ac:dyDescent="0.25">
      <c r="A81" s="51" t="s">
        <v>166</v>
      </c>
      <c r="B81" s="85"/>
      <c r="C81" s="133"/>
      <c r="D81" s="133"/>
      <c r="E81" s="68"/>
      <c r="F81" s="138"/>
      <c r="G81" s="138" t="str">
        <f t="shared" si="2"/>
        <v/>
      </c>
      <c r="H81" s="49"/>
      <c r="L81" s="49"/>
      <c r="M81" s="49"/>
      <c r="N81" s="81"/>
    </row>
    <row r="82" spans="1:14" outlineLevel="1" x14ac:dyDescent="0.25">
      <c r="A82" s="51" t="s">
        <v>167</v>
      </c>
      <c r="B82" s="85"/>
      <c r="C82" s="133"/>
      <c r="D82" s="133"/>
      <c r="E82" s="68"/>
      <c r="F82" s="138"/>
      <c r="G82" s="138" t="str">
        <f t="shared" si="2"/>
        <v/>
      </c>
      <c r="H82" s="49"/>
      <c r="L82" s="49"/>
      <c r="M82" s="49"/>
      <c r="N82" s="81"/>
    </row>
    <row r="83" spans="1:14" outlineLevel="1" x14ac:dyDescent="0.25">
      <c r="A83" s="51" t="s">
        <v>168</v>
      </c>
      <c r="B83" s="85"/>
      <c r="C83" s="76"/>
      <c r="D83" s="76"/>
      <c r="E83" s="68"/>
      <c r="F83" s="77"/>
      <c r="G83" s="77"/>
      <c r="H83" s="49"/>
      <c r="L83" s="49"/>
      <c r="M83" s="49"/>
      <c r="N83" s="81"/>
    </row>
    <row r="84" spans="1:14" outlineLevel="1" x14ac:dyDescent="0.25">
      <c r="A84" s="51" t="s">
        <v>169</v>
      </c>
      <c r="B84" s="85"/>
      <c r="C84" s="76"/>
      <c r="D84" s="76"/>
      <c r="E84" s="68"/>
      <c r="F84" s="77"/>
      <c r="G84" s="77"/>
      <c r="H84" s="49"/>
      <c r="L84" s="49"/>
      <c r="M84" s="49"/>
      <c r="N84" s="81"/>
    </row>
    <row r="85" spans="1:14" outlineLevel="1" x14ac:dyDescent="0.25">
      <c r="A85" s="51" t="s">
        <v>170</v>
      </c>
      <c r="B85" s="85"/>
      <c r="C85" s="76"/>
      <c r="D85" s="76"/>
      <c r="E85" s="68"/>
      <c r="F85" s="77"/>
      <c r="G85" s="77"/>
      <c r="H85" s="49"/>
      <c r="L85" s="49"/>
      <c r="M85" s="49"/>
      <c r="N85" s="81"/>
    </row>
    <row r="86" spans="1:14" outlineLevel="1" x14ac:dyDescent="0.25">
      <c r="A86" s="51" t="s">
        <v>171</v>
      </c>
      <c r="B86" s="84"/>
      <c r="C86" s="76"/>
      <c r="D86" s="76"/>
      <c r="E86" s="68"/>
      <c r="F86" s="77"/>
      <c r="G86" s="77" t="str">
        <f t="shared" si="2"/>
        <v/>
      </c>
      <c r="H86" s="49"/>
      <c r="L86" s="49"/>
      <c r="M86" s="49"/>
      <c r="N86" s="81"/>
    </row>
    <row r="87" spans="1:14" outlineLevel="1" x14ac:dyDescent="0.25">
      <c r="A87" s="51" t="s">
        <v>172</v>
      </c>
      <c r="B87" s="85"/>
      <c r="C87" s="76"/>
      <c r="D87" s="76"/>
      <c r="E87" s="68"/>
      <c r="F87" s="77"/>
      <c r="G87" s="77" t="str">
        <f t="shared" si="2"/>
        <v/>
      </c>
      <c r="H87" s="49"/>
      <c r="L87" s="49"/>
      <c r="M87" s="49"/>
      <c r="N87" s="81"/>
    </row>
    <row r="88" spans="1:14" ht="15" customHeight="1" x14ac:dyDescent="0.25">
      <c r="A88" s="70"/>
      <c r="B88" s="71" t="s">
        <v>173</v>
      </c>
      <c r="C88" s="115" t="s">
        <v>1372</v>
      </c>
      <c r="D88" s="115" t="s">
        <v>1373</v>
      </c>
      <c r="E88" s="72"/>
      <c r="F88" s="73" t="s">
        <v>174</v>
      </c>
      <c r="G88" s="70" t="s">
        <v>175</v>
      </c>
      <c r="H88" s="49"/>
      <c r="L88" s="49"/>
      <c r="M88" s="49"/>
      <c r="N88" s="81"/>
    </row>
    <row r="89" spans="1:14" x14ac:dyDescent="0.25">
      <c r="A89" s="51" t="s">
        <v>176</v>
      </c>
      <c r="B89" s="68" t="s">
        <v>153</v>
      </c>
      <c r="C89" s="135">
        <f>'D. Insert Nat Trans Templ'!G46/12</f>
        <v>2.2659199273836914</v>
      </c>
      <c r="D89" s="135">
        <f>C89+1</f>
        <v>3.2659199273836914</v>
      </c>
      <c r="E89" s="65"/>
      <c r="F89" s="144"/>
      <c r="G89" s="145"/>
      <c r="H89" s="49"/>
      <c r="L89" s="49"/>
      <c r="M89" s="49"/>
      <c r="N89" s="81"/>
    </row>
    <row r="90" spans="1:14" x14ac:dyDescent="0.25">
      <c r="B90" s="68"/>
      <c r="C90" s="135"/>
      <c r="D90" s="135"/>
      <c r="E90" s="65"/>
      <c r="F90" s="144"/>
      <c r="G90" s="145"/>
      <c r="H90" s="49"/>
      <c r="L90" s="49"/>
      <c r="M90" s="49"/>
      <c r="N90" s="81"/>
    </row>
    <row r="91" spans="1:14" x14ac:dyDescent="0.25">
      <c r="B91" s="68" t="s">
        <v>1365</v>
      </c>
      <c r="C91" s="143"/>
      <c r="D91" s="143"/>
      <c r="E91" s="65"/>
      <c r="F91" s="145"/>
      <c r="G91" s="145"/>
      <c r="H91" s="49"/>
      <c r="L91" s="49"/>
      <c r="M91" s="49"/>
      <c r="N91" s="81"/>
    </row>
    <row r="92" spans="1:14" x14ac:dyDescent="0.25">
      <c r="A92" s="51" t="s">
        <v>177</v>
      </c>
      <c r="B92" s="68" t="s">
        <v>154</v>
      </c>
      <c r="C92" s="135"/>
      <c r="D92" s="135"/>
      <c r="E92" s="65"/>
      <c r="F92" s="145"/>
      <c r="G92" s="145"/>
      <c r="H92" s="49"/>
      <c r="L92" s="49"/>
      <c r="M92" s="49"/>
      <c r="N92" s="81"/>
    </row>
    <row r="93" spans="1:14" x14ac:dyDescent="0.25">
      <c r="A93" s="51" t="s">
        <v>178</v>
      </c>
      <c r="B93" s="47" t="s">
        <v>1504</v>
      </c>
      <c r="C93" s="131">
        <f>SUMIF('D. Insert Nat Trans Templ'!$S$19:$S$37, "&lt;1", 'D. Insert Nat Trans Templ'!$G$19:$G$37)/10^6</f>
        <v>3237.5</v>
      </c>
      <c r="D93" s="131">
        <v>0</v>
      </c>
      <c r="E93" s="47"/>
      <c r="F93" s="138">
        <f>IF($C$100=0,"",IF(C93="[for completion]","",IF(C93="","",C93/$C$100)))</f>
        <v>0.12713609302025047</v>
      </c>
      <c r="G93" s="138">
        <f>IF($D$100=0,"",IF(D93="[Mark as ND1 if not relevant]","",IF(D93="","",D93/$D$100)))</f>
        <v>0</v>
      </c>
      <c r="H93" s="49"/>
      <c r="L93" s="49"/>
      <c r="M93" s="49"/>
      <c r="N93" s="81"/>
    </row>
    <row r="94" spans="1:14" x14ac:dyDescent="0.25">
      <c r="A94" s="51" t="s">
        <v>179</v>
      </c>
      <c r="B94" s="47" t="s">
        <v>1505</v>
      </c>
      <c r="C94" s="131">
        <f>SUMIF('D. Insert Nat Trans Templ'!$S$18:$S$37, "&lt;2", 'D. Insert Nat Trans Templ'!$G$18:$G$37)/10^6-C93</f>
        <v>8225.0750000000007</v>
      </c>
      <c r="D94" s="131">
        <f>C93</f>
        <v>3237.5</v>
      </c>
      <c r="E94" s="47"/>
      <c r="F94" s="138">
        <f t="shared" ref="F94:F99" si="3">IF($C$100=0,"",IF(C94="[for completion]","",IF(C94="","",C94/$C$100)))</f>
        <v>0.32299734372155575</v>
      </c>
      <c r="G94" s="138">
        <f t="shared" ref="G94:G99" si="4">IF($D$100=0,"",IF(D94="[Mark as ND1 if not relevant]","",IF(D94="","",D94/$D$100)))</f>
        <v>0.12713609302025047</v>
      </c>
      <c r="H94" s="49"/>
      <c r="L94" s="49"/>
      <c r="M94" s="49"/>
      <c r="N94" s="81"/>
    </row>
    <row r="95" spans="1:14" x14ac:dyDescent="0.25">
      <c r="A95" s="51" t="s">
        <v>180</v>
      </c>
      <c r="B95" s="47" t="s">
        <v>1506</v>
      </c>
      <c r="C95" s="131">
        <f>(SUMIF('D. Insert Nat Trans Templ'!$S$18:$S$37, "&lt;3", 'D. Insert Nat Trans Templ'!$G$18:$G$37)/10^6-C93-C94)</f>
        <v>8892.5999999999985</v>
      </c>
      <c r="D95" s="131">
        <f t="shared" ref="D95:D97" si="5">C94</f>
        <v>8225.0750000000007</v>
      </c>
      <c r="E95" s="47"/>
      <c r="F95" s="138">
        <f t="shared" si="3"/>
        <v>0.34921094078513643</v>
      </c>
      <c r="G95" s="138">
        <f t="shared" si="4"/>
        <v>0.32299734372155575</v>
      </c>
      <c r="H95" s="49"/>
      <c r="L95" s="49"/>
      <c r="M95" s="49"/>
      <c r="N95" s="81"/>
    </row>
    <row r="96" spans="1:14" x14ac:dyDescent="0.25">
      <c r="A96" s="51" t="s">
        <v>181</v>
      </c>
      <c r="B96" s="47" t="s">
        <v>1507</v>
      </c>
      <c r="C96" s="131">
        <f>(SUMIF('D. Insert Nat Trans Templ'!$S$18:$S$37, "&lt;4", 'D. Insert Nat Trans Templ'!$G$18:$G$37)/10^6-C93-C94-C95)</f>
        <v>3070.0375000000022</v>
      </c>
      <c r="D96" s="131">
        <f t="shared" si="5"/>
        <v>8892.5999999999985</v>
      </c>
      <c r="E96" s="47"/>
      <c r="F96" s="138">
        <f t="shared" si="3"/>
        <v>0.12055986816236525</v>
      </c>
      <c r="G96" s="138">
        <f t="shared" si="4"/>
        <v>0.34921094078513643</v>
      </c>
      <c r="H96" s="49"/>
      <c r="L96" s="49"/>
      <c r="M96" s="49"/>
      <c r="N96" s="81"/>
    </row>
    <row r="97" spans="1:14" x14ac:dyDescent="0.25">
      <c r="A97" s="51" t="s">
        <v>182</v>
      </c>
      <c r="B97" s="47" t="s">
        <v>1508</v>
      </c>
      <c r="C97" s="131">
        <f>SUMIF('D. Insert Nat Trans Templ'!$S$18:$S$37, "&lt;5", 'D. Insert Nat Trans Templ'!$G$18:$G$37)/10^6-C93-C94-C95-C96</f>
        <v>1838.875</v>
      </c>
      <c r="D97" s="131">
        <f t="shared" si="5"/>
        <v>3070.0375000000022</v>
      </c>
      <c r="E97" s="47"/>
      <c r="F97" s="138">
        <f t="shared" si="3"/>
        <v>7.2212319089610219E-2</v>
      </c>
      <c r="G97" s="138">
        <f t="shared" si="4"/>
        <v>0.12055986816236525</v>
      </c>
      <c r="H97" s="49"/>
      <c r="L97" s="49"/>
      <c r="M97" s="49"/>
    </row>
    <row r="98" spans="1:14" x14ac:dyDescent="0.25">
      <c r="A98" s="51" t="s">
        <v>183</v>
      </c>
      <c r="B98" s="47" t="s">
        <v>1509</v>
      </c>
      <c r="C98" s="131">
        <f>SUMIF('D. Insert Nat Trans Templ'!$S$18:$S$37, "&lt;10", 'D. Insert Nat Trans Templ'!$G$18:$G$37)/10^6-C93-C94-C95-C96-C97</f>
        <v>0</v>
      </c>
      <c r="D98" s="131">
        <f>C97+C98</f>
        <v>1838.875</v>
      </c>
      <c r="E98" s="47"/>
      <c r="F98" s="138">
        <f t="shared" si="3"/>
        <v>0</v>
      </c>
      <c r="G98" s="138">
        <f t="shared" si="4"/>
        <v>7.2212319089610219E-2</v>
      </c>
      <c r="H98" s="49"/>
      <c r="L98" s="49"/>
      <c r="M98" s="49"/>
    </row>
    <row r="99" spans="1:14" x14ac:dyDescent="0.25">
      <c r="A99" s="51" t="s">
        <v>184</v>
      </c>
      <c r="B99" s="47" t="s">
        <v>1510</v>
      </c>
      <c r="C99" s="131">
        <f>SUMIF('D. Insert Nat Trans Templ'!$S$18:$S$37, "&gt;10", 'D. Insert Nat Trans Templ'!$G$18:$G$37)/10^6</f>
        <v>200.75040000000001</v>
      </c>
      <c r="D99" s="131">
        <f>C99</f>
        <v>200.75040000000001</v>
      </c>
      <c r="E99" s="47"/>
      <c r="F99" s="138">
        <f t="shared" si="3"/>
        <v>7.8834352210818501E-3</v>
      </c>
      <c r="G99" s="138">
        <f t="shared" si="4"/>
        <v>7.8834352210818501E-3</v>
      </c>
      <c r="H99" s="49"/>
      <c r="L99" s="49"/>
      <c r="M99" s="49"/>
    </row>
    <row r="100" spans="1:14" x14ac:dyDescent="0.25">
      <c r="A100" s="51" t="s">
        <v>185</v>
      </c>
      <c r="B100" s="84" t="s">
        <v>141</v>
      </c>
      <c r="C100" s="133">
        <f>SUM(C93:C99)</f>
        <v>25464.837900000002</v>
      </c>
      <c r="D100" s="133">
        <f>SUM(D93:D99)</f>
        <v>25464.837900000002</v>
      </c>
      <c r="E100" s="68"/>
      <c r="F100" s="139">
        <f>SUM(F93:F99)</f>
        <v>0.99999999999999989</v>
      </c>
      <c r="G100" s="139">
        <f>SUM(G93:G99)</f>
        <v>0.99999999999999989</v>
      </c>
      <c r="H100" s="49"/>
      <c r="L100" s="49"/>
      <c r="M100" s="49"/>
    </row>
    <row r="101" spans="1:14" outlineLevel="1" x14ac:dyDescent="0.25">
      <c r="A101" s="51" t="s">
        <v>186</v>
      </c>
      <c r="B101" s="85"/>
      <c r="C101" s="133"/>
      <c r="D101" s="133"/>
      <c r="E101" s="68"/>
      <c r="F101" s="138"/>
      <c r="G101" s="138"/>
      <c r="H101" s="49"/>
      <c r="L101" s="49"/>
      <c r="M101" s="49"/>
    </row>
    <row r="102" spans="1:14" outlineLevel="1" x14ac:dyDescent="0.25">
      <c r="A102" s="51" t="s">
        <v>187</v>
      </c>
      <c r="B102" s="85"/>
      <c r="C102" s="133"/>
      <c r="D102" s="133"/>
      <c r="E102" s="68"/>
      <c r="F102" s="138"/>
      <c r="G102" s="138"/>
      <c r="H102" s="49"/>
      <c r="L102" s="49"/>
      <c r="M102" s="49"/>
    </row>
    <row r="103" spans="1:14" outlineLevel="1" x14ac:dyDescent="0.25">
      <c r="A103" s="51" t="s">
        <v>188</v>
      </c>
      <c r="B103" s="85"/>
      <c r="C103" s="133"/>
      <c r="D103" s="133"/>
      <c r="E103" s="68"/>
      <c r="F103" s="138"/>
      <c r="G103" s="138"/>
      <c r="H103" s="49"/>
      <c r="L103" s="49"/>
      <c r="M103" s="49"/>
    </row>
    <row r="104" spans="1:14" outlineLevel="1" x14ac:dyDescent="0.25">
      <c r="A104" s="51" t="s">
        <v>189</v>
      </c>
      <c r="B104" s="85"/>
      <c r="C104" s="133"/>
      <c r="D104" s="133"/>
      <c r="E104" s="68"/>
      <c r="F104" s="138"/>
      <c r="G104" s="138"/>
      <c r="H104" s="49"/>
      <c r="L104" s="49"/>
      <c r="M104" s="49"/>
    </row>
    <row r="105" spans="1:14" outlineLevel="1" x14ac:dyDescent="0.25">
      <c r="A105" s="51" t="s">
        <v>190</v>
      </c>
      <c r="B105" s="85"/>
      <c r="C105" s="133"/>
      <c r="D105" s="133"/>
      <c r="E105" s="68"/>
      <c r="F105" s="138"/>
      <c r="G105" s="138"/>
      <c r="H105" s="49"/>
      <c r="L105" s="49"/>
      <c r="M105" s="49"/>
    </row>
    <row r="106" spans="1:14" outlineLevel="1" x14ac:dyDescent="0.25">
      <c r="A106" s="51" t="s">
        <v>191</v>
      </c>
      <c r="B106" s="85"/>
      <c r="C106" s="76"/>
      <c r="D106" s="76"/>
      <c r="E106" s="68"/>
      <c r="F106" s="77"/>
      <c r="G106" s="77"/>
      <c r="H106" s="49"/>
      <c r="L106" s="49"/>
      <c r="M106" s="49"/>
    </row>
    <row r="107" spans="1:14" outlineLevel="1" x14ac:dyDescent="0.25">
      <c r="A107" s="51" t="s">
        <v>192</v>
      </c>
      <c r="B107" s="85"/>
      <c r="C107" s="76"/>
      <c r="D107" s="76"/>
      <c r="E107" s="68"/>
      <c r="F107" s="77"/>
      <c r="G107" s="77"/>
      <c r="H107" s="49"/>
      <c r="L107" s="49"/>
      <c r="M107" s="49"/>
    </row>
    <row r="108" spans="1:14" outlineLevel="1" x14ac:dyDescent="0.25">
      <c r="A108" s="51" t="s">
        <v>193</v>
      </c>
      <c r="B108" s="84"/>
      <c r="C108" s="76"/>
      <c r="D108" s="76"/>
      <c r="E108" s="68"/>
      <c r="F108" s="77"/>
      <c r="G108" s="77"/>
      <c r="H108" s="49"/>
      <c r="L108" s="49"/>
      <c r="M108" s="49"/>
    </row>
    <row r="109" spans="1:14" outlineLevel="1" x14ac:dyDescent="0.25">
      <c r="A109" s="51" t="s">
        <v>194</v>
      </c>
      <c r="B109" s="85"/>
      <c r="C109" s="76"/>
      <c r="D109" s="76"/>
      <c r="E109" s="68"/>
      <c r="F109" s="77"/>
      <c r="G109" s="77"/>
      <c r="H109" s="49"/>
      <c r="L109" s="49"/>
      <c r="M109" s="49"/>
    </row>
    <row r="110" spans="1:14" outlineLevel="1" x14ac:dyDescent="0.25">
      <c r="A110" s="51" t="s">
        <v>195</v>
      </c>
      <c r="B110" s="85"/>
      <c r="C110" s="76"/>
      <c r="D110" s="76"/>
      <c r="E110" s="68"/>
      <c r="F110" s="77"/>
      <c r="G110" s="77"/>
      <c r="H110" s="49"/>
      <c r="L110" s="49"/>
      <c r="M110" s="49"/>
    </row>
    <row r="111" spans="1:14" ht="15" customHeight="1" x14ac:dyDescent="0.25">
      <c r="A111" s="70"/>
      <c r="B111" s="136" t="s">
        <v>1535</v>
      </c>
      <c r="C111" s="73" t="s">
        <v>196</v>
      </c>
      <c r="D111" s="73" t="s">
        <v>197</v>
      </c>
      <c r="E111" s="72"/>
      <c r="F111" s="73" t="s">
        <v>198</v>
      </c>
      <c r="G111" s="73" t="s">
        <v>199</v>
      </c>
      <c r="H111" s="49"/>
      <c r="L111" s="49"/>
      <c r="M111" s="49"/>
    </row>
    <row r="112" spans="1:14" s="86" customFormat="1" x14ac:dyDescent="0.25">
      <c r="A112" s="51" t="s">
        <v>200</v>
      </c>
      <c r="B112" s="68" t="s">
        <v>201</v>
      </c>
      <c r="C112" s="131">
        <v>0</v>
      </c>
      <c r="D112" s="131">
        <v>0</v>
      </c>
      <c r="E112" s="77"/>
      <c r="F112" s="138">
        <f t="shared" ref="F112:F129" si="6">IF($C$130=0,"",IF(C112="[for completion]","",IF(C112="","",C112/$C$130)))</f>
        <v>0</v>
      </c>
      <c r="G112" s="138">
        <f t="shared" ref="G112:G129" si="7">IF($D$130=0,"",IF(D112="[for completion]","",IF(D112="","",D112/$D$130)))</f>
        <v>0</v>
      </c>
      <c r="I112" s="51"/>
      <c r="J112" s="51"/>
      <c r="K112" s="51"/>
      <c r="L112" s="49" t="s">
        <v>1513</v>
      </c>
      <c r="M112" s="49"/>
      <c r="N112" s="49"/>
    </row>
    <row r="113" spans="1:14" s="86" customFormat="1" x14ac:dyDescent="0.25">
      <c r="A113" s="51" t="s">
        <v>202</v>
      </c>
      <c r="B113" s="68" t="s">
        <v>1514</v>
      </c>
      <c r="C113" s="131">
        <v>0</v>
      </c>
      <c r="D113" s="131">
        <v>0</v>
      </c>
      <c r="E113" s="77"/>
      <c r="F113" s="138">
        <f t="shared" si="6"/>
        <v>0</v>
      </c>
      <c r="G113" s="138">
        <f t="shared" si="7"/>
        <v>0</v>
      </c>
      <c r="I113" s="51"/>
      <c r="J113" s="51"/>
      <c r="K113" s="51"/>
      <c r="L113" s="68" t="s">
        <v>1514</v>
      </c>
      <c r="M113" s="49"/>
      <c r="N113" s="49"/>
    </row>
    <row r="114" spans="1:14" s="86" customFormat="1" x14ac:dyDescent="0.25">
      <c r="A114" s="51" t="s">
        <v>203</v>
      </c>
      <c r="B114" s="68" t="s">
        <v>210</v>
      </c>
      <c r="C114" s="131">
        <v>0</v>
      </c>
      <c r="D114" s="131">
        <v>0</v>
      </c>
      <c r="E114" s="77"/>
      <c r="F114" s="138">
        <f t="shared" si="6"/>
        <v>0</v>
      </c>
      <c r="G114" s="138">
        <f t="shared" si="7"/>
        <v>0</v>
      </c>
      <c r="I114" s="51"/>
      <c r="J114" s="51"/>
      <c r="K114" s="51"/>
      <c r="L114" s="68" t="s">
        <v>210</v>
      </c>
      <c r="M114" s="49"/>
      <c r="N114" s="49"/>
    </row>
    <row r="115" spans="1:14" s="86" customFormat="1" x14ac:dyDescent="0.25">
      <c r="A115" s="51" t="s">
        <v>204</v>
      </c>
      <c r="B115" s="68" t="s">
        <v>1515</v>
      </c>
      <c r="C115" s="131">
        <f>C53</f>
        <v>38051.740274650263</v>
      </c>
      <c r="D115" s="131">
        <f>+C115</f>
        <v>38051.740274650263</v>
      </c>
      <c r="E115" s="77"/>
      <c r="F115" s="138">
        <f t="shared" si="6"/>
        <v>1</v>
      </c>
      <c r="G115" s="138">
        <f t="shared" si="7"/>
        <v>1</v>
      </c>
      <c r="I115" s="51"/>
      <c r="J115" s="51"/>
      <c r="K115" s="51"/>
      <c r="L115" s="68" t="s">
        <v>1515</v>
      </c>
      <c r="M115" s="49"/>
      <c r="N115" s="49"/>
    </row>
    <row r="116" spans="1:14" s="86" customFormat="1" x14ac:dyDescent="0.25">
      <c r="A116" s="51" t="s">
        <v>206</v>
      </c>
      <c r="B116" s="68" t="s">
        <v>1516</v>
      </c>
      <c r="C116" s="131">
        <v>0</v>
      </c>
      <c r="D116" s="131">
        <v>0</v>
      </c>
      <c r="E116" s="77"/>
      <c r="F116" s="138">
        <f t="shared" si="6"/>
        <v>0</v>
      </c>
      <c r="G116" s="138">
        <f t="shared" si="7"/>
        <v>0</v>
      </c>
      <c r="I116" s="51"/>
      <c r="J116" s="51"/>
      <c r="K116" s="51"/>
      <c r="L116" s="68" t="s">
        <v>1516</v>
      </c>
      <c r="M116" s="49"/>
      <c r="N116" s="49"/>
    </row>
    <row r="117" spans="1:14" s="86" customFormat="1" x14ac:dyDescent="0.25">
      <c r="A117" s="51" t="s">
        <v>207</v>
      </c>
      <c r="B117" s="68" t="s">
        <v>212</v>
      </c>
      <c r="C117" s="131">
        <v>0</v>
      </c>
      <c r="D117" s="131">
        <v>0</v>
      </c>
      <c r="E117" s="68"/>
      <c r="F117" s="138">
        <f t="shared" si="6"/>
        <v>0</v>
      </c>
      <c r="G117" s="138">
        <f t="shared" si="7"/>
        <v>0</v>
      </c>
      <c r="I117" s="51"/>
      <c r="J117" s="51"/>
      <c r="K117" s="51"/>
      <c r="L117" s="68" t="s">
        <v>212</v>
      </c>
      <c r="M117" s="49"/>
      <c r="N117" s="49"/>
    </row>
    <row r="118" spans="1:14" x14ac:dyDescent="0.25">
      <c r="A118" s="51" t="s">
        <v>208</v>
      </c>
      <c r="B118" s="68" t="s">
        <v>214</v>
      </c>
      <c r="C118" s="131">
        <v>0</v>
      </c>
      <c r="D118" s="131">
        <v>0</v>
      </c>
      <c r="E118" s="68"/>
      <c r="F118" s="138">
        <f t="shared" si="6"/>
        <v>0</v>
      </c>
      <c r="G118" s="138">
        <f t="shared" si="7"/>
        <v>0</v>
      </c>
      <c r="L118" s="68" t="s">
        <v>214</v>
      </c>
      <c r="M118" s="49"/>
    </row>
    <row r="119" spans="1:14" x14ac:dyDescent="0.25">
      <c r="A119" s="51" t="s">
        <v>209</v>
      </c>
      <c r="B119" s="68" t="s">
        <v>1517</v>
      </c>
      <c r="C119" s="131">
        <v>0</v>
      </c>
      <c r="D119" s="131">
        <v>0</v>
      </c>
      <c r="E119" s="68"/>
      <c r="F119" s="138">
        <f t="shared" si="6"/>
        <v>0</v>
      </c>
      <c r="G119" s="138">
        <f t="shared" si="7"/>
        <v>0</v>
      </c>
      <c r="L119" s="68" t="s">
        <v>1517</v>
      </c>
      <c r="M119" s="49"/>
    </row>
    <row r="120" spans="1:14" x14ac:dyDescent="0.25">
      <c r="A120" s="51" t="s">
        <v>211</v>
      </c>
      <c r="B120" s="68" t="s">
        <v>216</v>
      </c>
      <c r="C120" s="131">
        <v>0</v>
      </c>
      <c r="D120" s="131">
        <v>0</v>
      </c>
      <c r="E120" s="68"/>
      <c r="F120" s="138">
        <f t="shared" si="6"/>
        <v>0</v>
      </c>
      <c r="G120" s="138">
        <f t="shared" si="7"/>
        <v>0</v>
      </c>
      <c r="L120" s="68" t="s">
        <v>216</v>
      </c>
      <c r="M120" s="49"/>
    </row>
    <row r="121" spans="1:14" x14ac:dyDescent="0.25">
      <c r="A121" s="51" t="s">
        <v>213</v>
      </c>
      <c r="B121" s="51" t="s">
        <v>2628</v>
      </c>
      <c r="C121" s="131">
        <v>0</v>
      </c>
      <c r="D121" s="131">
        <v>0</v>
      </c>
      <c r="F121" s="138">
        <f t="shared" si="6"/>
        <v>0</v>
      </c>
      <c r="G121" s="138">
        <f t="shared" si="7"/>
        <v>0</v>
      </c>
      <c r="L121" s="68"/>
      <c r="M121" s="49"/>
    </row>
    <row r="122" spans="1:14" x14ac:dyDescent="0.25">
      <c r="A122" s="51" t="s">
        <v>215</v>
      </c>
      <c r="B122" s="68" t="s">
        <v>1524</v>
      </c>
      <c r="C122" s="131">
        <v>0</v>
      </c>
      <c r="D122" s="131">
        <v>0</v>
      </c>
      <c r="E122" s="68"/>
      <c r="F122" s="138">
        <f t="shared" si="6"/>
        <v>0</v>
      </c>
      <c r="G122" s="138">
        <f t="shared" si="7"/>
        <v>0</v>
      </c>
      <c r="L122" s="68" t="s">
        <v>218</v>
      </c>
      <c r="M122" s="49"/>
    </row>
    <row r="123" spans="1:14" x14ac:dyDescent="0.25">
      <c r="A123" s="51" t="s">
        <v>217</v>
      </c>
      <c r="B123" s="68" t="s">
        <v>218</v>
      </c>
      <c r="C123" s="131">
        <v>0</v>
      </c>
      <c r="D123" s="131">
        <v>0</v>
      </c>
      <c r="E123" s="68"/>
      <c r="F123" s="138">
        <f t="shared" si="6"/>
        <v>0</v>
      </c>
      <c r="G123" s="138">
        <f t="shared" si="7"/>
        <v>0</v>
      </c>
      <c r="L123" s="68" t="s">
        <v>205</v>
      </c>
      <c r="M123" s="49"/>
    </row>
    <row r="124" spans="1:14" x14ac:dyDescent="0.25">
      <c r="A124" s="51" t="s">
        <v>219</v>
      </c>
      <c r="B124" s="68" t="s">
        <v>205</v>
      </c>
      <c r="C124" s="131">
        <v>0</v>
      </c>
      <c r="D124" s="131">
        <v>0</v>
      </c>
      <c r="E124" s="68"/>
      <c r="F124" s="138">
        <f t="shared" si="6"/>
        <v>0</v>
      </c>
      <c r="G124" s="138">
        <f t="shared" si="7"/>
        <v>0</v>
      </c>
      <c r="L124" s="47" t="s">
        <v>1519</v>
      </c>
      <c r="M124" s="49"/>
    </row>
    <row r="125" spans="1:14" x14ac:dyDescent="0.25">
      <c r="A125" s="51" t="s">
        <v>221</v>
      </c>
      <c r="B125" s="47" t="s">
        <v>1519</v>
      </c>
      <c r="C125" s="131">
        <v>0</v>
      </c>
      <c r="D125" s="131">
        <v>0</v>
      </c>
      <c r="E125" s="68"/>
      <c r="F125" s="138">
        <f t="shared" si="6"/>
        <v>0</v>
      </c>
      <c r="G125" s="138">
        <f t="shared" si="7"/>
        <v>0</v>
      </c>
      <c r="L125" s="68" t="s">
        <v>220</v>
      </c>
      <c r="M125" s="49"/>
    </row>
    <row r="126" spans="1:14" x14ac:dyDescent="0.25">
      <c r="A126" s="51" t="s">
        <v>223</v>
      </c>
      <c r="B126" s="68" t="s">
        <v>220</v>
      </c>
      <c r="C126" s="131">
        <v>0</v>
      </c>
      <c r="D126" s="131">
        <v>0</v>
      </c>
      <c r="E126" s="68"/>
      <c r="F126" s="138">
        <f t="shared" si="6"/>
        <v>0</v>
      </c>
      <c r="G126" s="138">
        <f t="shared" si="7"/>
        <v>0</v>
      </c>
      <c r="H126" s="81"/>
      <c r="L126" s="68" t="s">
        <v>222</v>
      </c>
      <c r="M126" s="49"/>
    </row>
    <row r="127" spans="1:14" x14ac:dyDescent="0.25">
      <c r="A127" s="51" t="s">
        <v>224</v>
      </c>
      <c r="B127" s="68" t="s">
        <v>222</v>
      </c>
      <c r="C127" s="131">
        <v>0</v>
      </c>
      <c r="D127" s="131">
        <v>0</v>
      </c>
      <c r="E127" s="68"/>
      <c r="F127" s="138">
        <f t="shared" si="6"/>
        <v>0</v>
      </c>
      <c r="G127" s="138">
        <f t="shared" si="7"/>
        <v>0</v>
      </c>
      <c r="H127" s="49"/>
      <c r="L127" s="68" t="s">
        <v>1518</v>
      </c>
      <c r="M127" s="49"/>
    </row>
    <row r="128" spans="1:14" x14ac:dyDescent="0.25">
      <c r="A128" s="51" t="s">
        <v>1520</v>
      </c>
      <c r="B128" s="68" t="s">
        <v>1518</v>
      </c>
      <c r="C128" s="131">
        <v>0</v>
      </c>
      <c r="D128" s="131">
        <v>0</v>
      </c>
      <c r="E128" s="68"/>
      <c r="F128" s="138">
        <f t="shared" si="6"/>
        <v>0</v>
      </c>
      <c r="G128" s="138">
        <f t="shared" si="7"/>
        <v>0</v>
      </c>
      <c r="H128" s="49"/>
      <c r="L128" s="49"/>
      <c r="M128" s="49"/>
    </row>
    <row r="129" spans="1:14" x14ac:dyDescent="0.25">
      <c r="A129" s="51" t="s">
        <v>1523</v>
      </c>
      <c r="B129" s="68" t="s">
        <v>139</v>
      </c>
      <c r="C129" s="131">
        <v>0</v>
      </c>
      <c r="D129" s="131">
        <v>0</v>
      </c>
      <c r="E129" s="68"/>
      <c r="F129" s="138">
        <f t="shared" si="6"/>
        <v>0</v>
      </c>
      <c r="G129" s="138">
        <f t="shared" si="7"/>
        <v>0</v>
      </c>
      <c r="H129" s="49"/>
      <c r="L129" s="49"/>
      <c r="M129" s="49"/>
    </row>
    <row r="130" spans="1:14" outlineLevel="1" x14ac:dyDescent="0.25">
      <c r="A130" s="51" t="s">
        <v>2629</v>
      </c>
      <c r="B130" s="84" t="s">
        <v>141</v>
      </c>
      <c r="C130" s="131">
        <f>SUM(C112:C129)</f>
        <v>38051.740274650263</v>
      </c>
      <c r="D130" s="131">
        <f>SUM(D112:D129)</f>
        <v>38051.740274650263</v>
      </c>
      <c r="E130" s="68"/>
      <c r="F130" s="128">
        <f>SUM(F112:F129)</f>
        <v>1</v>
      </c>
      <c r="G130" s="128">
        <f>SUM(G112:G129)</f>
        <v>1</v>
      </c>
      <c r="H130" s="49"/>
      <c r="L130" s="49"/>
      <c r="M130" s="49"/>
    </row>
    <row r="131" spans="1:14" outlineLevel="1" x14ac:dyDescent="0.25">
      <c r="A131" s="51" t="s">
        <v>225</v>
      </c>
      <c r="B131" s="80"/>
      <c r="C131" s="131"/>
      <c r="D131" s="131"/>
      <c r="E131" s="68"/>
      <c r="F131" s="138"/>
      <c r="G131" s="138"/>
      <c r="H131" s="49"/>
      <c r="L131" s="49"/>
      <c r="M131" s="49"/>
    </row>
    <row r="132" spans="1:14" outlineLevel="1" x14ac:dyDescent="0.25">
      <c r="A132" s="51" t="s">
        <v>226</v>
      </c>
      <c r="B132" s="80"/>
      <c r="C132" s="131"/>
      <c r="D132" s="131"/>
      <c r="E132" s="68"/>
      <c r="F132" s="138"/>
      <c r="G132" s="138"/>
      <c r="H132" s="49"/>
      <c r="L132" s="49"/>
      <c r="M132" s="49"/>
    </row>
    <row r="133" spans="1:14" outlineLevel="1" x14ac:dyDescent="0.25">
      <c r="A133" s="51" t="s">
        <v>227</v>
      </c>
      <c r="B133" s="80"/>
      <c r="C133" s="131"/>
      <c r="D133" s="131"/>
      <c r="E133" s="68"/>
      <c r="F133" s="138"/>
      <c r="G133" s="138"/>
      <c r="H133" s="49"/>
      <c r="L133" s="49"/>
      <c r="M133" s="49"/>
    </row>
    <row r="134" spans="1:14" outlineLevel="1" x14ac:dyDescent="0.25">
      <c r="A134" s="51" t="s">
        <v>228</v>
      </c>
      <c r="B134" s="80"/>
      <c r="C134" s="131"/>
      <c r="D134" s="131"/>
      <c r="E134" s="68"/>
      <c r="F134" s="138"/>
      <c r="G134" s="138"/>
      <c r="H134" s="49"/>
      <c r="L134" s="49"/>
      <c r="M134" s="49"/>
    </row>
    <row r="135" spans="1:14" outlineLevel="1" x14ac:dyDescent="0.25">
      <c r="A135" s="51" t="s">
        <v>229</v>
      </c>
      <c r="B135" s="80"/>
      <c r="C135" s="131"/>
      <c r="D135" s="131"/>
      <c r="E135" s="68"/>
      <c r="F135" s="138"/>
      <c r="G135" s="138"/>
      <c r="H135" s="49"/>
      <c r="L135" s="49"/>
      <c r="M135" s="49"/>
    </row>
    <row r="136" spans="1:14" outlineLevel="1" x14ac:dyDescent="0.25">
      <c r="A136" s="51" t="s">
        <v>230</v>
      </c>
      <c r="B136" s="80"/>
      <c r="C136" s="131"/>
      <c r="D136" s="131"/>
      <c r="E136" s="68"/>
      <c r="F136" s="138"/>
      <c r="G136" s="138"/>
      <c r="H136" s="49"/>
      <c r="L136" s="49"/>
      <c r="M136" s="49"/>
    </row>
    <row r="137" spans="1:14" ht="15" customHeight="1" x14ac:dyDescent="0.25">
      <c r="A137" s="70"/>
      <c r="B137" s="71" t="s">
        <v>231</v>
      </c>
      <c r="C137" s="73" t="s">
        <v>196</v>
      </c>
      <c r="D137" s="73" t="s">
        <v>197</v>
      </c>
      <c r="E137" s="72"/>
      <c r="F137" s="73" t="s">
        <v>198</v>
      </c>
      <c r="G137" s="73" t="s">
        <v>199</v>
      </c>
      <c r="H137" s="49"/>
      <c r="L137" s="49"/>
      <c r="M137" s="49"/>
    </row>
    <row r="138" spans="1:14" s="86" customFormat="1" x14ac:dyDescent="0.25">
      <c r="A138" s="51" t="s">
        <v>232</v>
      </c>
      <c r="B138" s="68" t="s">
        <v>201</v>
      </c>
      <c r="C138" s="131">
        <f>(SUM('D. Insert Nat Trans Templ'!G19:G20)+'D. Insert Nat Trans Templ'!G21+'D. Insert Nat Trans Templ'!G24+'D. Insert Nat Trans Templ'!G26+'D. Insert Nat Trans Templ'!G28+'D. Insert Nat Trans Templ'!G30+'D. Insert Nat Trans Templ'!G33)/1000000</f>
        <v>12686.250400000001</v>
      </c>
      <c r="D138" s="131">
        <v>0</v>
      </c>
      <c r="E138" s="77"/>
      <c r="F138" s="138">
        <f t="shared" ref="F138:F155" si="8">IF($C$156=0,"",IF(C138="[for completion]","",IF(C138="","",C138/$C$156)))</f>
        <v>0.49818696862782696</v>
      </c>
      <c r="G138" s="138">
        <f t="shared" ref="G138:G155" si="9">IF($D$156=0,"",IF(D138="[for completion]","",IF(D138="","",D138/$D$156)))</f>
        <v>0</v>
      </c>
      <c r="H138" s="49"/>
      <c r="I138" s="51"/>
      <c r="J138" s="51"/>
      <c r="K138" s="51"/>
      <c r="L138" s="49"/>
      <c r="M138" s="49"/>
      <c r="N138" s="49"/>
    </row>
    <row r="139" spans="1:14" s="86" customFormat="1" x14ac:dyDescent="0.25">
      <c r="A139" s="51" t="s">
        <v>233</v>
      </c>
      <c r="B139" s="68" t="s">
        <v>1514</v>
      </c>
      <c r="C139" s="131">
        <f>('D. Insert Nat Trans Templ'!G31)/1000000</f>
        <v>605.5</v>
      </c>
      <c r="D139" s="131">
        <v>0</v>
      </c>
      <c r="E139" s="77"/>
      <c r="F139" s="138">
        <f t="shared" si="8"/>
        <v>2.3777885505409008E-2</v>
      </c>
      <c r="G139" s="138">
        <f t="shared" si="9"/>
        <v>0</v>
      </c>
      <c r="H139" s="49"/>
      <c r="I139" s="51"/>
      <c r="J139" s="51"/>
      <c r="K139" s="51"/>
      <c r="L139" s="49"/>
      <c r="M139" s="49"/>
      <c r="N139" s="49"/>
    </row>
    <row r="140" spans="1:14" s="86" customFormat="1" x14ac:dyDescent="0.25">
      <c r="A140" s="51" t="s">
        <v>234</v>
      </c>
      <c r="B140" s="68" t="s">
        <v>210</v>
      </c>
      <c r="C140" s="131">
        <v>0</v>
      </c>
      <c r="D140" s="131">
        <v>0</v>
      </c>
      <c r="E140" s="77"/>
      <c r="F140" s="138">
        <f t="shared" si="8"/>
        <v>0</v>
      </c>
      <c r="G140" s="138">
        <f t="shared" si="9"/>
        <v>0</v>
      </c>
      <c r="H140" s="49"/>
      <c r="I140" s="51"/>
      <c r="J140" s="51"/>
      <c r="K140" s="51"/>
      <c r="L140" s="49"/>
      <c r="M140" s="49"/>
      <c r="N140" s="49"/>
    </row>
    <row r="141" spans="1:14" s="86" customFormat="1" x14ac:dyDescent="0.25">
      <c r="A141" s="51" t="s">
        <v>235</v>
      </c>
      <c r="B141" s="68" t="s">
        <v>1515</v>
      </c>
      <c r="C141" s="131">
        <v>0</v>
      </c>
      <c r="D141" s="131">
        <f>'D. Insert Nat Trans Templ'!G40/1000000</f>
        <v>25464.837899999999</v>
      </c>
      <c r="E141" s="77"/>
      <c r="F141" s="138">
        <f t="shared" si="8"/>
        <v>0</v>
      </c>
      <c r="G141" s="138">
        <f t="shared" si="9"/>
        <v>1</v>
      </c>
      <c r="H141" s="49"/>
      <c r="I141" s="51"/>
      <c r="J141" s="51"/>
      <c r="K141" s="51"/>
      <c r="L141" s="49"/>
      <c r="M141" s="49"/>
      <c r="N141" s="49"/>
    </row>
    <row r="142" spans="1:14" s="86" customFormat="1" x14ac:dyDescent="0.25">
      <c r="A142" s="51" t="s">
        <v>236</v>
      </c>
      <c r="B142" s="68" t="s">
        <v>1516</v>
      </c>
      <c r="C142" s="131">
        <f>('D. Insert Nat Trans Templ'!G23+'D. Insert Nat Trans Templ'!G22+'D. Insert Nat Trans Templ'!G34)/1000000</f>
        <v>724.66250000000002</v>
      </c>
      <c r="D142" s="131">
        <v>0</v>
      </c>
      <c r="E142" s="77"/>
      <c r="F142" s="138">
        <f t="shared" si="8"/>
        <v>2.8457377299857069E-2</v>
      </c>
      <c r="G142" s="138">
        <f t="shared" si="9"/>
        <v>0</v>
      </c>
      <c r="H142" s="49"/>
      <c r="I142" s="51"/>
      <c r="J142" s="51"/>
      <c r="K142" s="51"/>
      <c r="L142" s="49"/>
      <c r="M142" s="49"/>
      <c r="N142" s="49"/>
    </row>
    <row r="143" spans="1:14" s="86" customFormat="1" x14ac:dyDescent="0.25">
      <c r="A143" s="51" t="s">
        <v>237</v>
      </c>
      <c r="B143" s="68" t="s">
        <v>212</v>
      </c>
      <c r="C143" s="131">
        <v>0</v>
      </c>
      <c r="D143" s="131">
        <v>0</v>
      </c>
      <c r="E143" s="68"/>
      <c r="F143" s="138">
        <f t="shared" si="8"/>
        <v>0</v>
      </c>
      <c r="G143" s="138">
        <f t="shared" si="9"/>
        <v>0</v>
      </c>
      <c r="H143" s="49"/>
      <c r="I143" s="51"/>
      <c r="J143" s="51"/>
      <c r="K143" s="51"/>
      <c r="L143" s="49"/>
      <c r="M143" s="49"/>
      <c r="N143" s="49"/>
    </row>
    <row r="144" spans="1:14" x14ac:dyDescent="0.25">
      <c r="A144" s="51" t="s">
        <v>238</v>
      </c>
      <c r="B144" s="68" t="s">
        <v>214</v>
      </c>
      <c r="C144" s="131">
        <v>0</v>
      </c>
      <c r="D144" s="131">
        <v>0</v>
      </c>
      <c r="E144" s="68"/>
      <c r="F144" s="138">
        <f t="shared" si="8"/>
        <v>0</v>
      </c>
      <c r="G144" s="138">
        <f t="shared" si="9"/>
        <v>0</v>
      </c>
      <c r="H144" s="49"/>
      <c r="L144" s="49"/>
      <c r="M144" s="49"/>
    </row>
    <row r="145" spans="1:14" x14ac:dyDescent="0.25">
      <c r="A145" s="51" t="s">
        <v>239</v>
      </c>
      <c r="B145" s="68" t="s">
        <v>1517</v>
      </c>
      <c r="C145" s="131">
        <f>(+'D. Insert Nat Trans Templ'!G25+'D. Insert Nat Trans Templ'!G27+'D. Insert Nat Trans Templ'!G32+'D. Insert Nat Trans Templ'!G35)/1000000</f>
        <v>6557.1750000000002</v>
      </c>
      <c r="D145" s="131">
        <v>0</v>
      </c>
      <c r="E145" s="68"/>
      <c r="F145" s="138">
        <f t="shared" si="8"/>
        <v>0.25749918478766359</v>
      </c>
      <c r="G145" s="138">
        <f t="shared" si="9"/>
        <v>0</v>
      </c>
      <c r="H145" s="49"/>
      <c r="L145" s="49"/>
      <c r="M145" s="49"/>
      <c r="N145" s="81"/>
    </row>
    <row r="146" spans="1:14" x14ac:dyDescent="0.25">
      <c r="A146" s="51" t="s">
        <v>240</v>
      </c>
      <c r="B146" s="68" t="s">
        <v>216</v>
      </c>
      <c r="C146" s="131">
        <v>0</v>
      </c>
      <c r="D146" s="131">
        <v>0</v>
      </c>
      <c r="E146" s="68"/>
      <c r="F146" s="138">
        <f t="shared" si="8"/>
        <v>0</v>
      </c>
      <c r="G146" s="138">
        <f t="shared" si="9"/>
        <v>0</v>
      </c>
      <c r="H146" s="49"/>
      <c r="L146" s="49"/>
      <c r="M146" s="49"/>
      <c r="N146" s="81"/>
    </row>
    <row r="147" spans="1:14" x14ac:dyDescent="0.25">
      <c r="A147" s="51" t="s">
        <v>241</v>
      </c>
      <c r="B147" s="51" t="s">
        <v>2628</v>
      </c>
      <c r="C147" s="131">
        <v>0</v>
      </c>
      <c r="D147" s="131">
        <v>0</v>
      </c>
      <c r="F147" s="138">
        <f t="shared" si="8"/>
        <v>0</v>
      </c>
      <c r="G147" s="138">
        <f t="shared" si="9"/>
        <v>0</v>
      </c>
      <c r="H147" s="49"/>
      <c r="L147" s="49"/>
      <c r="M147" s="49"/>
      <c r="N147" s="81"/>
    </row>
    <row r="148" spans="1:14" x14ac:dyDescent="0.25">
      <c r="A148" s="51" t="s">
        <v>242</v>
      </c>
      <c r="B148" s="68" t="s">
        <v>1524</v>
      </c>
      <c r="C148" s="131">
        <v>0</v>
      </c>
      <c r="D148" s="131">
        <v>0</v>
      </c>
      <c r="E148" s="68"/>
      <c r="F148" s="138">
        <f t="shared" si="8"/>
        <v>0</v>
      </c>
      <c r="G148" s="138">
        <f t="shared" si="9"/>
        <v>0</v>
      </c>
      <c r="H148" s="49"/>
      <c r="L148" s="49"/>
      <c r="M148" s="49"/>
      <c r="N148" s="81"/>
    </row>
    <row r="149" spans="1:14" x14ac:dyDescent="0.25">
      <c r="A149" s="51" t="s">
        <v>243</v>
      </c>
      <c r="B149" s="68" t="s">
        <v>218</v>
      </c>
      <c r="C149" s="131">
        <v>0</v>
      </c>
      <c r="D149" s="131">
        <v>0</v>
      </c>
      <c r="E149" s="68"/>
      <c r="F149" s="138">
        <f t="shared" si="8"/>
        <v>0</v>
      </c>
      <c r="G149" s="138">
        <f t="shared" si="9"/>
        <v>0</v>
      </c>
      <c r="H149" s="49"/>
      <c r="L149" s="49"/>
      <c r="M149" s="49"/>
      <c r="N149" s="81"/>
    </row>
    <row r="150" spans="1:14" x14ac:dyDescent="0.25">
      <c r="A150" s="51" t="s">
        <v>244</v>
      </c>
      <c r="B150" s="68" t="s">
        <v>205</v>
      </c>
      <c r="C150" s="131">
        <v>0</v>
      </c>
      <c r="D150" s="131">
        <v>0</v>
      </c>
      <c r="E150" s="68"/>
      <c r="F150" s="138">
        <f t="shared" si="8"/>
        <v>0</v>
      </c>
      <c r="G150" s="138">
        <f t="shared" si="9"/>
        <v>0</v>
      </c>
      <c r="H150" s="49"/>
      <c r="L150" s="49"/>
      <c r="M150" s="49"/>
      <c r="N150" s="81"/>
    </row>
    <row r="151" spans="1:14" x14ac:dyDescent="0.25">
      <c r="A151" s="51" t="s">
        <v>245</v>
      </c>
      <c r="B151" s="47" t="s">
        <v>1519</v>
      </c>
      <c r="C151" s="131">
        <v>0</v>
      </c>
      <c r="D151" s="131">
        <v>0</v>
      </c>
      <c r="E151" s="68"/>
      <c r="F151" s="138">
        <f t="shared" si="8"/>
        <v>0</v>
      </c>
      <c r="G151" s="138">
        <f t="shared" si="9"/>
        <v>0</v>
      </c>
      <c r="H151" s="49"/>
      <c r="L151" s="49"/>
      <c r="M151" s="49"/>
      <c r="N151" s="81"/>
    </row>
    <row r="152" spans="1:14" x14ac:dyDescent="0.25">
      <c r="A152" s="51" t="s">
        <v>246</v>
      </c>
      <c r="B152" s="68" t="s">
        <v>220</v>
      </c>
      <c r="C152" s="131">
        <v>0</v>
      </c>
      <c r="D152" s="131">
        <v>0</v>
      </c>
      <c r="E152" s="68"/>
      <c r="F152" s="138">
        <f t="shared" si="8"/>
        <v>0</v>
      </c>
      <c r="G152" s="138">
        <f t="shared" si="9"/>
        <v>0</v>
      </c>
      <c r="H152" s="49"/>
      <c r="L152" s="49"/>
      <c r="M152" s="49"/>
      <c r="N152" s="81"/>
    </row>
    <row r="153" spans="1:14" x14ac:dyDescent="0.25">
      <c r="A153" s="51" t="s">
        <v>247</v>
      </c>
      <c r="B153" s="68" t="s">
        <v>222</v>
      </c>
      <c r="C153" s="131">
        <v>0</v>
      </c>
      <c r="D153" s="131">
        <v>0</v>
      </c>
      <c r="E153" s="68"/>
      <c r="F153" s="138">
        <f t="shared" si="8"/>
        <v>0</v>
      </c>
      <c r="G153" s="138">
        <f t="shared" si="9"/>
        <v>0</v>
      </c>
      <c r="H153" s="49"/>
      <c r="L153" s="49"/>
      <c r="M153" s="49"/>
      <c r="N153" s="81"/>
    </row>
    <row r="154" spans="1:14" x14ac:dyDescent="0.25">
      <c r="A154" s="51" t="s">
        <v>1521</v>
      </c>
      <c r="B154" s="68" t="s">
        <v>1518</v>
      </c>
      <c r="C154" s="131">
        <f>('D. Insert Nat Trans Templ'!G29+'D. Insert Nat Trans Templ'!G36+'D. Insert Nat Trans Templ'!G37)/1000000</f>
        <v>4891.25</v>
      </c>
      <c r="D154" s="131">
        <v>0</v>
      </c>
      <c r="E154" s="68"/>
      <c r="F154" s="138">
        <f t="shared" si="8"/>
        <v>0.19207858377924328</v>
      </c>
      <c r="G154" s="138">
        <f t="shared" si="9"/>
        <v>0</v>
      </c>
      <c r="H154" s="49"/>
      <c r="L154" s="49"/>
      <c r="M154" s="49"/>
      <c r="N154" s="81"/>
    </row>
    <row r="155" spans="1:14" x14ac:dyDescent="0.25">
      <c r="A155" s="51" t="s">
        <v>1525</v>
      </c>
      <c r="B155" s="68" t="s">
        <v>139</v>
      </c>
      <c r="C155" s="131">
        <v>0</v>
      </c>
      <c r="D155" s="131">
        <v>0</v>
      </c>
      <c r="E155" s="68"/>
      <c r="F155" s="138">
        <f t="shared" si="8"/>
        <v>0</v>
      </c>
      <c r="G155" s="138">
        <f t="shared" si="9"/>
        <v>0</v>
      </c>
      <c r="H155" s="49"/>
      <c r="L155" s="49"/>
      <c r="M155" s="49"/>
      <c r="N155" s="81"/>
    </row>
    <row r="156" spans="1:14" outlineLevel="1" x14ac:dyDescent="0.25">
      <c r="A156" s="51" t="s">
        <v>2630</v>
      </c>
      <c r="B156" s="84" t="s">
        <v>141</v>
      </c>
      <c r="C156" s="131">
        <f>SUM(C138:C155)</f>
        <v>25464.837900000002</v>
      </c>
      <c r="D156" s="131">
        <f>SUM(D138:D155)</f>
        <v>25464.837899999999</v>
      </c>
      <c r="E156" s="68"/>
      <c r="F156" s="128">
        <f>SUM(F138:F155)</f>
        <v>0.99999999999999989</v>
      </c>
      <c r="G156" s="128">
        <f>SUM(G138:G155)</f>
        <v>1</v>
      </c>
      <c r="H156" s="49"/>
      <c r="L156" s="49"/>
      <c r="M156" s="49"/>
      <c r="N156" s="81"/>
    </row>
    <row r="157" spans="1:14" outlineLevel="1" x14ac:dyDescent="0.25">
      <c r="A157" s="51" t="s">
        <v>248</v>
      </c>
      <c r="B157" s="80"/>
      <c r="C157" s="131"/>
      <c r="D157" s="131"/>
      <c r="E157" s="68"/>
      <c r="F157" s="138" t="str">
        <f t="shared" ref="F157:F162" si="10">IF($C$156=0,"",IF(C157="[for completion]","",IF(C157="","",C157/$C$156)))</f>
        <v/>
      </c>
      <c r="G157" s="138" t="str">
        <f t="shared" ref="G157:G162" si="11">IF($D$156=0,"",IF(D157="[for completion]","",IF(D157="","",D157/$D$156)))</f>
        <v/>
      </c>
      <c r="H157" s="49"/>
      <c r="L157" s="49"/>
      <c r="M157" s="49"/>
      <c r="N157" s="81"/>
    </row>
    <row r="158" spans="1:14" outlineLevel="1" x14ac:dyDescent="0.25">
      <c r="A158" s="51" t="s">
        <v>249</v>
      </c>
      <c r="B158" s="80"/>
      <c r="C158" s="131"/>
      <c r="D158" s="131"/>
      <c r="E158" s="68"/>
      <c r="F158" s="138" t="str">
        <f t="shared" si="10"/>
        <v/>
      </c>
      <c r="G158" s="138" t="str">
        <f t="shared" si="11"/>
        <v/>
      </c>
      <c r="H158" s="49"/>
      <c r="L158" s="49"/>
      <c r="M158" s="49"/>
      <c r="N158" s="81"/>
    </row>
    <row r="159" spans="1:14" outlineLevel="1" x14ac:dyDescent="0.25">
      <c r="A159" s="51" t="s">
        <v>250</v>
      </c>
      <c r="B159" s="80"/>
      <c r="C159" s="131"/>
      <c r="D159" s="131"/>
      <c r="E159" s="68"/>
      <c r="F159" s="138" t="str">
        <f t="shared" si="10"/>
        <v/>
      </c>
      <c r="G159" s="138" t="str">
        <f t="shared" si="11"/>
        <v/>
      </c>
      <c r="H159" s="49"/>
      <c r="L159" s="49"/>
      <c r="M159" s="49"/>
      <c r="N159" s="81"/>
    </row>
    <row r="160" spans="1:14" outlineLevel="1" x14ac:dyDescent="0.25">
      <c r="A160" s="51" t="s">
        <v>251</v>
      </c>
      <c r="B160" s="80"/>
      <c r="C160" s="131"/>
      <c r="D160" s="131"/>
      <c r="E160" s="68"/>
      <c r="F160" s="138" t="str">
        <f t="shared" si="10"/>
        <v/>
      </c>
      <c r="G160" s="138" t="str">
        <f t="shared" si="11"/>
        <v/>
      </c>
      <c r="H160" s="49"/>
      <c r="L160" s="49"/>
      <c r="M160" s="49"/>
      <c r="N160" s="81"/>
    </row>
    <row r="161" spans="1:14" outlineLevel="1" x14ac:dyDescent="0.25">
      <c r="A161" s="51" t="s">
        <v>252</v>
      </c>
      <c r="B161" s="80"/>
      <c r="C161" s="131"/>
      <c r="D161" s="131"/>
      <c r="E161" s="68"/>
      <c r="F161" s="138" t="str">
        <f t="shared" si="10"/>
        <v/>
      </c>
      <c r="G161" s="138" t="str">
        <f t="shared" si="11"/>
        <v/>
      </c>
      <c r="H161" s="49"/>
      <c r="L161" s="49"/>
      <c r="M161" s="49"/>
      <c r="N161" s="81"/>
    </row>
    <row r="162" spans="1:14" outlineLevel="1" x14ac:dyDescent="0.25">
      <c r="A162" s="51" t="s">
        <v>253</v>
      </c>
      <c r="B162" s="80"/>
      <c r="C162" s="131"/>
      <c r="D162" s="131"/>
      <c r="E162" s="68"/>
      <c r="F162" s="138" t="str">
        <f t="shared" si="10"/>
        <v/>
      </c>
      <c r="G162" s="138" t="str">
        <f t="shared" si="11"/>
        <v/>
      </c>
      <c r="H162" s="49"/>
      <c r="L162" s="49"/>
      <c r="M162" s="49"/>
      <c r="N162" s="81"/>
    </row>
    <row r="163" spans="1:14" ht="15" customHeight="1" x14ac:dyDescent="0.25">
      <c r="A163" s="70"/>
      <c r="B163" s="71" t="s">
        <v>254</v>
      </c>
      <c r="C163" s="115" t="s">
        <v>196</v>
      </c>
      <c r="D163" s="115" t="s">
        <v>197</v>
      </c>
      <c r="E163" s="72"/>
      <c r="F163" s="115" t="s">
        <v>198</v>
      </c>
      <c r="G163" s="115" t="s">
        <v>199</v>
      </c>
      <c r="H163" s="49"/>
      <c r="L163" s="49"/>
      <c r="M163" s="49"/>
      <c r="N163" s="81"/>
    </row>
    <row r="164" spans="1:14" x14ac:dyDescent="0.25">
      <c r="A164" s="51" t="s">
        <v>256</v>
      </c>
      <c r="B164" s="49" t="s">
        <v>257</v>
      </c>
      <c r="C164" s="131">
        <f>C100-C165</f>
        <v>17968.412900000003</v>
      </c>
      <c r="D164" s="131">
        <v>0</v>
      </c>
      <c r="E164" s="88"/>
      <c r="F164" s="138">
        <f>IF($C$167=0,"",IF(C164="[for completion]","",IF(C164="","",C164/$C$167)))</f>
        <v>0.70561662204808306</v>
      </c>
      <c r="G164" s="138">
        <f>IF($D$167=0,"",IF(D164="[for completion]","",IF(D164="","",D164/$D$167)))</f>
        <v>0</v>
      </c>
      <c r="H164" s="49"/>
      <c r="L164" s="49"/>
      <c r="M164" s="49"/>
      <c r="N164" s="81"/>
    </row>
    <row r="165" spans="1:14" x14ac:dyDescent="0.25">
      <c r="A165" s="51" t="s">
        <v>258</v>
      </c>
      <c r="B165" s="49" t="s">
        <v>259</v>
      </c>
      <c r="C165" s="131">
        <f>SUM('D. Insert Nat Trans Templ'!G25,'D. Insert Nat Trans Templ'!G27,'D. Insert Nat Trans Templ'!G31,'D. Insert Nat Trans Templ'!G32,'D. Insert Nat Trans Templ'!G35,'D. Insert Nat Trans Templ'!G36)/1000000</f>
        <v>7496.4250000000002</v>
      </c>
      <c r="D165" s="131">
        <f>C164+C165</f>
        <v>25464.837900000002</v>
      </c>
      <c r="E165" s="88"/>
      <c r="F165" s="138">
        <f>IF($C$167=0,"",IF(C165="[for completion]","",IF(C165="","",C165/$C$167)))</f>
        <v>0.29438337795191699</v>
      </c>
      <c r="G165" s="138">
        <f>IF($D$167=0,"",IF(D165="[for completion]","",IF(D165="","",D165/$D$167)))</f>
        <v>1</v>
      </c>
      <c r="H165" s="49"/>
      <c r="L165" s="49"/>
      <c r="M165" s="49"/>
      <c r="N165" s="81"/>
    </row>
    <row r="166" spans="1:14" x14ac:dyDescent="0.25">
      <c r="A166" s="51" t="s">
        <v>260</v>
      </c>
      <c r="B166" s="49" t="s">
        <v>139</v>
      </c>
      <c r="C166" s="131">
        <v>0</v>
      </c>
      <c r="D166" s="131">
        <v>0</v>
      </c>
      <c r="E166" s="88"/>
      <c r="F166" s="138">
        <f>IF($C$167=0,"",IF(C166="[for completion]","",IF(C166="","",C166/$C$167)))</f>
        <v>0</v>
      </c>
      <c r="G166" s="138">
        <f>IF($D$167=0,"",IF(D166="[for completion]","",IF(D166="","",D166/$D$167)))</f>
        <v>0</v>
      </c>
      <c r="H166" s="49"/>
      <c r="L166" s="49"/>
      <c r="M166" s="49"/>
      <c r="N166" s="81"/>
    </row>
    <row r="167" spans="1:14" x14ac:dyDescent="0.25">
      <c r="A167" s="51" t="s">
        <v>261</v>
      </c>
      <c r="B167" s="89" t="s">
        <v>141</v>
      </c>
      <c r="C167" s="141">
        <f>SUM(C164:C166)</f>
        <v>25464.837900000002</v>
      </c>
      <c r="D167" s="141">
        <f>SUM(D164:D166)</f>
        <v>25464.837900000002</v>
      </c>
      <c r="E167" s="88"/>
      <c r="F167" s="140">
        <f>SUM(F164:F166)</f>
        <v>1</v>
      </c>
      <c r="G167" s="140">
        <f>SUM(G164:G166)</f>
        <v>1</v>
      </c>
      <c r="H167" s="49"/>
      <c r="L167" s="49"/>
      <c r="M167" s="49"/>
      <c r="N167" s="81"/>
    </row>
    <row r="168" spans="1:14" outlineLevel="1" x14ac:dyDescent="0.25">
      <c r="A168" s="51" t="s">
        <v>262</v>
      </c>
      <c r="B168" s="89"/>
      <c r="C168" s="141"/>
      <c r="D168" s="141"/>
      <c r="E168" s="88"/>
      <c r="F168" s="88"/>
      <c r="G168" s="47"/>
      <c r="H168" s="49"/>
      <c r="L168" s="49"/>
      <c r="M168" s="49"/>
      <c r="N168" s="81"/>
    </row>
    <row r="169" spans="1:14" outlineLevel="1" x14ac:dyDescent="0.25">
      <c r="A169" s="51" t="s">
        <v>263</v>
      </c>
      <c r="B169" s="89"/>
      <c r="C169" s="141"/>
      <c r="D169" s="141"/>
      <c r="E169" s="88"/>
      <c r="F169" s="88"/>
      <c r="G169" s="47"/>
      <c r="H169" s="49"/>
      <c r="L169" s="49"/>
      <c r="M169" s="49"/>
      <c r="N169" s="81"/>
    </row>
    <row r="170" spans="1:14" outlineLevel="1" x14ac:dyDescent="0.25">
      <c r="A170" s="51" t="s">
        <v>264</v>
      </c>
      <c r="B170" s="89"/>
      <c r="C170" s="141"/>
      <c r="D170" s="141"/>
      <c r="E170" s="88"/>
      <c r="F170" s="88"/>
      <c r="G170" s="47"/>
      <c r="H170" s="49"/>
      <c r="L170" s="49"/>
      <c r="M170" s="49"/>
      <c r="N170" s="81"/>
    </row>
    <row r="171" spans="1:14" outlineLevel="1" x14ac:dyDescent="0.25">
      <c r="A171" s="51" t="s">
        <v>265</v>
      </c>
      <c r="B171" s="89"/>
      <c r="C171" s="141"/>
      <c r="D171" s="141"/>
      <c r="E171" s="88"/>
      <c r="F171" s="88"/>
      <c r="G171" s="47"/>
      <c r="H171" s="49"/>
      <c r="L171" s="49"/>
      <c r="M171" s="49"/>
      <c r="N171" s="81"/>
    </row>
    <row r="172" spans="1:14" outlineLevel="1" x14ac:dyDescent="0.25">
      <c r="A172" s="51" t="s">
        <v>266</v>
      </c>
      <c r="B172" s="89"/>
      <c r="C172" s="141"/>
      <c r="D172" s="141"/>
      <c r="E172" s="88"/>
      <c r="F172" s="88"/>
      <c r="G172" s="47"/>
      <c r="H172" s="49"/>
      <c r="L172" s="49"/>
      <c r="M172" s="49"/>
      <c r="N172" s="81"/>
    </row>
    <row r="173" spans="1:14" ht="15" customHeight="1" x14ac:dyDescent="0.25">
      <c r="A173" s="70"/>
      <c r="B173" s="71" t="s">
        <v>267</v>
      </c>
      <c r="C173" s="70" t="s">
        <v>110</v>
      </c>
      <c r="D173" s="70"/>
      <c r="E173" s="72"/>
      <c r="F173" s="73" t="s">
        <v>268</v>
      </c>
      <c r="G173" s="73"/>
      <c r="H173" s="49"/>
      <c r="L173" s="49"/>
      <c r="M173" s="49"/>
      <c r="N173" s="81"/>
    </row>
    <row r="174" spans="1:14" ht="15" customHeight="1" x14ac:dyDescent="0.25">
      <c r="A174" s="51" t="s">
        <v>269</v>
      </c>
      <c r="B174" s="68" t="s">
        <v>270</v>
      </c>
      <c r="C174" s="131">
        <v>0</v>
      </c>
      <c r="D174" s="65"/>
      <c r="E174" s="57"/>
      <c r="F174" s="138" t="str">
        <f>IF($C$179=0,"",IF(C174="[for completion]","",C174/$C$179))</f>
        <v/>
      </c>
      <c r="G174" s="77"/>
      <c r="H174" s="49"/>
      <c r="L174" s="49"/>
      <c r="M174" s="49"/>
      <c r="N174" s="81"/>
    </row>
    <row r="175" spans="1:14" ht="30.75" customHeight="1" x14ac:dyDescent="0.25">
      <c r="A175" s="51" t="s">
        <v>9</v>
      </c>
      <c r="B175" s="68" t="s">
        <v>1360</v>
      </c>
      <c r="C175" s="131">
        <v>0</v>
      </c>
      <c r="E175" s="79"/>
      <c r="F175" s="138" t="str">
        <f>IF($C$179=0,"",IF(C175="[for completion]","",C175/$C$179))</f>
        <v/>
      </c>
      <c r="G175" s="77"/>
      <c r="H175" s="49"/>
      <c r="L175" s="49"/>
      <c r="M175" s="49"/>
      <c r="N175" s="81"/>
    </row>
    <row r="176" spans="1:14" x14ac:dyDescent="0.25">
      <c r="A176" s="51" t="s">
        <v>271</v>
      </c>
      <c r="B176" s="68" t="s">
        <v>272</v>
      </c>
      <c r="C176" s="131">
        <v>0</v>
      </c>
      <c r="E176" s="79"/>
      <c r="F176" s="138" t="str">
        <f>IF($C$179=0,"",IF(C176="[for completion]","",C176/$C$179))</f>
        <v/>
      </c>
      <c r="G176" s="77"/>
      <c r="H176" s="49"/>
      <c r="L176" s="49"/>
      <c r="M176" s="49"/>
      <c r="N176" s="81"/>
    </row>
    <row r="177" spans="1:14" x14ac:dyDescent="0.25">
      <c r="A177" s="51" t="s">
        <v>273</v>
      </c>
      <c r="B177" s="68" t="s">
        <v>274</v>
      </c>
      <c r="C177" s="131">
        <v>0</v>
      </c>
      <c r="E177" s="79"/>
      <c r="F177" s="138" t="str">
        <f>IF($C$179=0,"",IF(C177="[for completion]","",C177/$C$179))</f>
        <v/>
      </c>
      <c r="G177" s="77"/>
      <c r="H177" s="49"/>
      <c r="L177" s="49"/>
      <c r="M177" s="49"/>
      <c r="N177" s="81"/>
    </row>
    <row r="178" spans="1:14" x14ac:dyDescent="0.25">
      <c r="A178" s="51" t="s">
        <v>275</v>
      </c>
      <c r="B178" s="68" t="s">
        <v>139</v>
      </c>
      <c r="C178" s="131">
        <v>0</v>
      </c>
      <c r="E178" s="79"/>
      <c r="F178" s="138" t="str">
        <f t="shared" ref="F178:F187" si="12">IF($C$179=0,"",IF(C178="[for completion]","",C178/$C$179))</f>
        <v/>
      </c>
      <c r="G178" s="77"/>
      <c r="H178" s="49"/>
      <c r="L178" s="49"/>
      <c r="M178" s="49"/>
      <c r="N178" s="81"/>
    </row>
    <row r="179" spans="1:14" x14ac:dyDescent="0.25">
      <c r="A179" s="51" t="s">
        <v>10</v>
      </c>
      <c r="B179" s="84" t="s">
        <v>141</v>
      </c>
      <c r="C179" s="133">
        <f>SUM(C174:C178)</f>
        <v>0</v>
      </c>
      <c r="E179" s="79"/>
      <c r="F179" s="139">
        <f>SUM(F174:F178)</f>
        <v>0</v>
      </c>
      <c r="G179" s="77"/>
      <c r="H179" s="49"/>
      <c r="L179" s="49"/>
      <c r="M179" s="49"/>
      <c r="N179" s="81"/>
    </row>
    <row r="180" spans="1:14" outlineLevel="1" x14ac:dyDescent="0.25">
      <c r="A180" s="51" t="s">
        <v>276</v>
      </c>
      <c r="B180" s="90"/>
      <c r="C180" s="131"/>
      <c r="E180" s="79"/>
      <c r="F180" s="138" t="str">
        <f t="shared" si="12"/>
        <v/>
      </c>
      <c r="G180" s="77"/>
      <c r="H180" s="49"/>
      <c r="L180" s="49"/>
      <c r="M180" s="49"/>
      <c r="N180" s="81"/>
    </row>
    <row r="181" spans="1:14" s="90" customFormat="1" outlineLevel="1" x14ac:dyDescent="0.25">
      <c r="A181" s="51" t="s">
        <v>277</v>
      </c>
      <c r="C181" s="142"/>
      <c r="F181" s="138" t="str">
        <f t="shared" si="12"/>
        <v/>
      </c>
    </row>
    <row r="182" spans="1:14" outlineLevel="1" x14ac:dyDescent="0.25">
      <c r="A182" s="51" t="s">
        <v>278</v>
      </c>
      <c r="B182" s="90"/>
      <c r="C182" s="131"/>
      <c r="E182" s="79"/>
      <c r="F182" s="138" t="str">
        <f t="shared" si="12"/>
        <v/>
      </c>
      <c r="G182" s="77"/>
      <c r="H182" s="49"/>
      <c r="L182" s="49"/>
      <c r="M182" s="49"/>
      <c r="N182" s="81"/>
    </row>
    <row r="183" spans="1:14" outlineLevel="1" x14ac:dyDescent="0.25">
      <c r="A183" s="51" t="s">
        <v>279</v>
      </c>
      <c r="B183" s="90"/>
      <c r="C183" s="131"/>
      <c r="E183" s="79"/>
      <c r="F183" s="138" t="str">
        <f t="shared" si="12"/>
        <v/>
      </c>
      <c r="G183" s="77"/>
      <c r="H183" s="49"/>
      <c r="L183" s="49"/>
      <c r="M183" s="49"/>
      <c r="N183" s="81"/>
    </row>
    <row r="184" spans="1:14" s="90" customFormat="1" outlineLevel="1" x14ac:dyDescent="0.25">
      <c r="A184" s="51" t="s">
        <v>280</v>
      </c>
      <c r="C184" s="142"/>
      <c r="F184" s="138" t="str">
        <f t="shared" si="12"/>
        <v/>
      </c>
    </row>
    <row r="185" spans="1:14" outlineLevel="1" x14ac:dyDescent="0.25">
      <c r="A185" s="51" t="s">
        <v>281</v>
      </c>
      <c r="B185" s="90"/>
      <c r="C185" s="131"/>
      <c r="E185" s="79"/>
      <c r="F185" s="138" t="str">
        <f t="shared" si="12"/>
        <v/>
      </c>
      <c r="G185" s="77"/>
      <c r="H185" s="49"/>
      <c r="L185" s="49"/>
      <c r="M185" s="49"/>
      <c r="N185" s="81"/>
    </row>
    <row r="186" spans="1:14" outlineLevel="1" x14ac:dyDescent="0.25">
      <c r="A186" s="51" t="s">
        <v>282</v>
      </c>
      <c r="B186" s="90"/>
      <c r="C186" s="131"/>
      <c r="E186" s="79"/>
      <c r="F186" s="138" t="str">
        <f t="shared" si="12"/>
        <v/>
      </c>
      <c r="G186" s="77"/>
      <c r="H186" s="49"/>
      <c r="L186" s="49"/>
      <c r="M186" s="49"/>
      <c r="N186" s="81"/>
    </row>
    <row r="187" spans="1:14" outlineLevel="1" x14ac:dyDescent="0.25">
      <c r="A187" s="51" t="s">
        <v>283</v>
      </c>
      <c r="B187" s="90"/>
      <c r="C187" s="131"/>
      <c r="E187" s="79"/>
      <c r="F187" s="138" t="str">
        <f t="shared" si="12"/>
        <v/>
      </c>
      <c r="G187" s="77"/>
      <c r="H187" s="49"/>
      <c r="L187" s="49"/>
      <c r="M187" s="49"/>
      <c r="N187" s="81"/>
    </row>
    <row r="188" spans="1:14" outlineLevel="1" x14ac:dyDescent="0.25">
      <c r="A188" s="51" t="s">
        <v>284</v>
      </c>
      <c r="B188" s="90"/>
      <c r="E188" s="79"/>
      <c r="F188" s="77"/>
      <c r="G188" s="77"/>
      <c r="H188" s="49"/>
      <c r="L188" s="49"/>
      <c r="M188" s="49"/>
      <c r="N188" s="81"/>
    </row>
    <row r="189" spans="1:14" outlineLevel="1" x14ac:dyDescent="0.25">
      <c r="A189" s="51" t="s">
        <v>285</v>
      </c>
      <c r="B189" s="90"/>
      <c r="E189" s="79"/>
      <c r="F189" s="77"/>
      <c r="G189" s="77"/>
      <c r="H189" s="49"/>
      <c r="L189" s="49"/>
      <c r="M189" s="49"/>
      <c r="N189" s="81"/>
    </row>
    <row r="190" spans="1:14" outlineLevel="1" x14ac:dyDescent="0.25">
      <c r="A190" s="51" t="s">
        <v>286</v>
      </c>
      <c r="B190" s="90"/>
      <c r="E190" s="79"/>
      <c r="F190" s="77"/>
      <c r="G190" s="77"/>
      <c r="H190" s="49"/>
      <c r="L190" s="49"/>
      <c r="M190" s="49"/>
      <c r="N190" s="81"/>
    </row>
    <row r="191" spans="1:14" outlineLevel="1" x14ac:dyDescent="0.25">
      <c r="A191" s="51" t="s">
        <v>287</v>
      </c>
      <c r="B191" s="80"/>
      <c r="E191" s="79"/>
      <c r="F191" s="77"/>
      <c r="G191" s="77"/>
      <c r="H191" s="49"/>
      <c r="L191" s="49"/>
      <c r="M191" s="49"/>
      <c r="N191" s="81"/>
    </row>
    <row r="192" spans="1:14" ht="15" customHeight="1" x14ac:dyDescent="0.25">
      <c r="A192" s="70"/>
      <c r="B192" s="71" t="s">
        <v>288</v>
      </c>
      <c r="C192" s="70" t="s">
        <v>110</v>
      </c>
      <c r="D192" s="70"/>
      <c r="E192" s="72"/>
      <c r="F192" s="73" t="s">
        <v>268</v>
      </c>
      <c r="G192" s="73"/>
      <c r="H192" s="49"/>
      <c r="L192" s="49"/>
      <c r="M192" s="49"/>
      <c r="N192" s="81"/>
    </row>
    <row r="193" spans="1:14" x14ac:dyDescent="0.25">
      <c r="A193" s="51" t="s">
        <v>289</v>
      </c>
      <c r="B193" s="68" t="s">
        <v>290</v>
      </c>
      <c r="C193" s="131">
        <v>0</v>
      </c>
      <c r="E193" s="76"/>
      <c r="F193" s="138" t="str">
        <f t="shared" ref="F193:F206" si="13">IF($C$208=0,"",IF(C193="[for completion]","",C193/$C$208))</f>
        <v/>
      </c>
      <c r="G193" s="77"/>
      <c r="H193" s="49"/>
      <c r="L193" s="49"/>
      <c r="M193" s="49"/>
      <c r="N193" s="81"/>
    </row>
    <row r="194" spans="1:14" x14ac:dyDescent="0.25">
      <c r="A194" s="51" t="s">
        <v>291</v>
      </c>
      <c r="B194" s="68" t="s">
        <v>292</v>
      </c>
      <c r="C194" s="131">
        <v>0</v>
      </c>
      <c r="E194" s="79"/>
      <c r="F194" s="138" t="str">
        <f t="shared" si="13"/>
        <v/>
      </c>
      <c r="G194" s="79"/>
      <c r="H194" s="49"/>
      <c r="L194" s="49"/>
      <c r="M194" s="49"/>
      <c r="N194" s="81"/>
    </row>
    <row r="195" spans="1:14" x14ac:dyDescent="0.25">
      <c r="A195" s="51" t="s">
        <v>293</v>
      </c>
      <c r="B195" s="68" t="s">
        <v>294</v>
      </c>
      <c r="C195" s="131">
        <v>0</v>
      </c>
      <c r="E195" s="79"/>
      <c r="F195" s="138" t="str">
        <f t="shared" si="13"/>
        <v/>
      </c>
      <c r="G195" s="79"/>
      <c r="H195" s="49"/>
      <c r="L195" s="49"/>
      <c r="M195" s="49"/>
      <c r="N195" s="81"/>
    </row>
    <row r="196" spans="1:14" x14ac:dyDescent="0.25">
      <c r="A196" s="51" t="s">
        <v>295</v>
      </c>
      <c r="B196" s="68" t="s">
        <v>296</v>
      </c>
      <c r="C196" s="131">
        <v>0</v>
      </c>
      <c r="E196" s="79"/>
      <c r="F196" s="138" t="str">
        <f t="shared" si="13"/>
        <v/>
      </c>
      <c r="G196" s="79"/>
      <c r="H196" s="49"/>
      <c r="L196" s="49"/>
      <c r="M196" s="49"/>
      <c r="N196" s="81"/>
    </row>
    <row r="197" spans="1:14" x14ac:dyDescent="0.25">
      <c r="A197" s="51" t="s">
        <v>297</v>
      </c>
      <c r="B197" s="68" t="s">
        <v>298</v>
      </c>
      <c r="C197" s="131">
        <v>0</v>
      </c>
      <c r="E197" s="79"/>
      <c r="F197" s="138" t="str">
        <f t="shared" si="13"/>
        <v/>
      </c>
      <c r="G197" s="79"/>
      <c r="H197" s="49"/>
      <c r="L197" s="49"/>
      <c r="M197" s="49"/>
      <c r="N197" s="81"/>
    </row>
    <row r="198" spans="1:14" x14ac:dyDescent="0.25">
      <c r="A198" s="51" t="s">
        <v>299</v>
      </c>
      <c r="B198" s="68" t="s">
        <v>300</v>
      </c>
      <c r="C198" s="131">
        <v>0</v>
      </c>
      <c r="E198" s="79"/>
      <c r="F198" s="138" t="str">
        <f t="shared" si="13"/>
        <v/>
      </c>
      <c r="G198" s="79"/>
      <c r="H198" s="49"/>
      <c r="L198" s="49"/>
      <c r="M198" s="49"/>
      <c r="N198" s="81"/>
    </row>
    <row r="199" spans="1:14" x14ac:dyDescent="0.25">
      <c r="A199" s="51" t="s">
        <v>301</v>
      </c>
      <c r="B199" s="68" t="s">
        <v>302</v>
      </c>
      <c r="C199" s="131">
        <v>0</v>
      </c>
      <c r="E199" s="79"/>
      <c r="F199" s="138" t="str">
        <f t="shared" si="13"/>
        <v/>
      </c>
      <c r="G199" s="79"/>
      <c r="H199" s="49"/>
      <c r="L199" s="49"/>
      <c r="M199" s="49"/>
      <c r="N199" s="81"/>
    </row>
    <row r="200" spans="1:14" x14ac:dyDescent="0.25">
      <c r="A200" s="51" t="s">
        <v>303</v>
      </c>
      <c r="B200" s="68" t="s">
        <v>12</v>
      </c>
      <c r="C200" s="131">
        <v>0</v>
      </c>
      <c r="E200" s="79"/>
      <c r="F200" s="138" t="str">
        <f t="shared" si="13"/>
        <v/>
      </c>
      <c r="G200" s="79"/>
      <c r="H200" s="49"/>
      <c r="L200" s="49"/>
      <c r="M200" s="49"/>
      <c r="N200" s="81"/>
    </row>
    <row r="201" spans="1:14" x14ac:dyDescent="0.25">
      <c r="A201" s="51" t="s">
        <v>304</v>
      </c>
      <c r="B201" s="68" t="s">
        <v>305</v>
      </c>
      <c r="C201" s="131">
        <v>0</v>
      </c>
      <c r="E201" s="79"/>
      <c r="F201" s="138" t="str">
        <f t="shared" si="13"/>
        <v/>
      </c>
      <c r="G201" s="79"/>
      <c r="H201" s="49"/>
      <c r="L201" s="49"/>
      <c r="M201" s="49"/>
      <c r="N201" s="81"/>
    </row>
    <row r="202" spans="1:14" x14ac:dyDescent="0.25">
      <c r="A202" s="51" t="s">
        <v>306</v>
      </c>
      <c r="B202" s="68" t="s">
        <v>307</v>
      </c>
      <c r="C202" s="131">
        <v>0</v>
      </c>
      <c r="E202" s="79"/>
      <c r="F202" s="138" t="str">
        <f t="shared" si="13"/>
        <v/>
      </c>
      <c r="G202" s="79"/>
      <c r="H202" s="49"/>
      <c r="L202" s="49"/>
      <c r="M202" s="49"/>
      <c r="N202" s="81"/>
    </row>
    <row r="203" spans="1:14" x14ac:dyDescent="0.25">
      <c r="A203" s="51" t="s">
        <v>308</v>
      </c>
      <c r="B203" s="68" t="s">
        <v>309</v>
      </c>
      <c r="C203" s="131">
        <v>0</v>
      </c>
      <c r="E203" s="79"/>
      <c r="F203" s="138" t="str">
        <f t="shared" si="13"/>
        <v/>
      </c>
      <c r="G203" s="79"/>
      <c r="H203" s="49"/>
      <c r="L203" s="49"/>
      <c r="M203" s="49"/>
      <c r="N203" s="81"/>
    </row>
    <row r="204" spans="1:14" x14ac:dyDescent="0.25">
      <c r="A204" s="51" t="s">
        <v>310</v>
      </c>
      <c r="B204" s="68" t="s">
        <v>311</v>
      </c>
      <c r="C204" s="131">
        <v>0</v>
      </c>
      <c r="E204" s="79"/>
      <c r="F204" s="138" t="str">
        <f t="shared" si="13"/>
        <v/>
      </c>
      <c r="G204" s="79"/>
      <c r="H204" s="49"/>
      <c r="L204" s="49"/>
      <c r="M204" s="49"/>
      <c r="N204" s="81"/>
    </row>
    <row r="205" spans="1:14" x14ac:dyDescent="0.25">
      <c r="A205" s="51" t="s">
        <v>312</v>
      </c>
      <c r="B205" s="68" t="s">
        <v>313</v>
      </c>
      <c r="C205" s="131">
        <v>0</v>
      </c>
      <c r="E205" s="79"/>
      <c r="F205" s="138" t="str">
        <f t="shared" si="13"/>
        <v/>
      </c>
      <c r="G205" s="79"/>
      <c r="H205" s="49"/>
      <c r="L205" s="49"/>
      <c r="M205" s="49"/>
      <c r="N205" s="81"/>
    </row>
    <row r="206" spans="1:14" x14ac:dyDescent="0.25">
      <c r="A206" s="51" t="s">
        <v>314</v>
      </c>
      <c r="B206" s="68" t="s">
        <v>139</v>
      </c>
      <c r="C206" s="131">
        <v>0</v>
      </c>
      <c r="E206" s="79"/>
      <c r="F206" s="138" t="str">
        <f t="shared" si="13"/>
        <v/>
      </c>
      <c r="G206" s="79"/>
      <c r="H206" s="49"/>
      <c r="L206" s="49"/>
      <c r="M206" s="49"/>
      <c r="N206" s="81"/>
    </row>
    <row r="207" spans="1:14" x14ac:dyDescent="0.25">
      <c r="A207" s="51" t="s">
        <v>315</v>
      </c>
      <c r="B207" s="78" t="s">
        <v>316</v>
      </c>
      <c r="C207" s="131">
        <v>0</v>
      </c>
      <c r="E207" s="79"/>
      <c r="F207" s="138"/>
      <c r="G207" s="79"/>
      <c r="H207" s="49"/>
      <c r="L207" s="49"/>
      <c r="M207" s="49"/>
      <c r="N207" s="81"/>
    </row>
    <row r="208" spans="1:14" x14ac:dyDescent="0.25">
      <c r="A208" s="51" t="s">
        <v>317</v>
      </c>
      <c r="B208" s="84" t="s">
        <v>141</v>
      </c>
      <c r="C208" s="133">
        <f>SUM(C193:C206)</f>
        <v>0</v>
      </c>
      <c r="D208" s="68"/>
      <c r="E208" s="79"/>
      <c r="F208" s="139">
        <f>SUM(F193:F206)</f>
        <v>0</v>
      </c>
      <c r="G208" s="79"/>
      <c r="H208" s="49"/>
      <c r="L208" s="49"/>
      <c r="M208" s="49"/>
      <c r="N208" s="81"/>
    </row>
    <row r="209" spans="1:14" outlineLevel="1" x14ac:dyDescent="0.25">
      <c r="A209" s="51" t="s">
        <v>318</v>
      </c>
      <c r="B209" s="80"/>
      <c r="C209" s="131"/>
      <c r="E209" s="79"/>
      <c r="F209" s="138" t="str">
        <f>IF($C$208=0,"",IF(C209="[for completion]","",C209/$C$208))</f>
        <v/>
      </c>
      <c r="G209" s="79"/>
      <c r="H209" s="49"/>
      <c r="L209" s="49"/>
      <c r="M209" s="49"/>
      <c r="N209" s="81"/>
    </row>
    <row r="210" spans="1:14" outlineLevel="1" x14ac:dyDescent="0.25">
      <c r="A210" s="51" t="s">
        <v>319</v>
      </c>
      <c r="B210" s="80"/>
      <c r="C210" s="131"/>
      <c r="E210" s="79"/>
      <c r="F210" s="138" t="str">
        <f t="shared" ref="F210:F215" si="14">IF($C$208=0,"",IF(C210="[for completion]","",C210/$C$208))</f>
        <v/>
      </c>
      <c r="G210" s="79"/>
      <c r="H210" s="49"/>
      <c r="L210" s="49"/>
      <c r="M210" s="49"/>
      <c r="N210" s="81"/>
    </row>
    <row r="211" spans="1:14" outlineLevel="1" x14ac:dyDescent="0.25">
      <c r="A211" s="51" t="s">
        <v>320</v>
      </c>
      <c r="B211" s="80"/>
      <c r="C211" s="131"/>
      <c r="E211" s="79"/>
      <c r="F211" s="138" t="str">
        <f t="shared" si="14"/>
        <v/>
      </c>
      <c r="G211" s="79"/>
      <c r="H211" s="49"/>
      <c r="L211" s="49"/>
      <c r="M211" s="49"/>
      <c r="N211" s="81"/>
    </row>
    <row r="212" spans="1:14" outlineLevel="1" x14ac:dyDescent="0.25">
      <c r="A212" s="51" t="s">
        <v>321</v>
      </c>
      <c r="B212" s="80"/>
      <c r="C212" s="131"/>
      <c r="E212" s="79"/>
      <c r="F212" s="138" t="str">
        <f t="shared" si="14"/>
        <v/>
      </c>
      <c r="G212" s="79"/>
      <c r="H212" s="49"/>
      <c r="L212" s="49"/>
      <c r="M212" s="49"/>
      <c r="N212" s="81"/>
    </row>
    <row r="213" spans="1:14" outlineLevel="1" x14ac:dyDescent="0.25">
      <c r="A213" s="51" t="s">
        <v>322</v>
      </c>
      <c r="B213" s="80"/>
      <c r="C213" s="131"/>
      <c r="E213" s="79"/>
      <c r="F213" s="138" t="str">
        <f t="shared" si="14"/>
        <v/>
      </c>
      <c r="G213" s="79"/>
      <c r="H213" s="49"/>
      <c r="L213" s="49"/>
      <c r="M213" s="49"/>
      <c r="N213" s="81"/>
    </row>
    <row r="214" spans="1:14" outlineLevel="1" x14ac:dyDescent="0.25">
      <c r="A214" s="51" t="s">
        <v>323</v>
      </c>
      <c r="B214" s="80"/>
      <c r="C214" s="131"/>
      <c r="E214" s="79"/>
      <c r="F214" s="138" t="str">
        <f t="shared" si="14"/>
        <v/>
      </c>
      <c r="G214" s="79"/>
      <c r="H214" s="49"/>
      <c r="L214" s="49"/>
      <c r="M214" s="49"/>
      <c r="N214" s="81"/>
    </row>
    <row r="215" spans="1:14" outlineLevel="1" x14ac:dyDescent="0.25">
      <c r="A215" s="51" t="s">
        <v>324</v>
      </c>
      <c r="B215" s="80"/>
      <c r="C215" s="131"/>
      <c r="E215" s="79"/>
      <c r="F215" s="138" t="str">
        <f t="shared" si="14"/>
        <v/>
      </c>
      <c r="G215" s="79"/>
      <c r="H215" s="49"/>
      <c r="L215" s="49"/>
      <c r="M215" s="49"/>
      <c r="N215" s="81"/>
    </row>
    <row r="216" spans="1:14" ht="15" customHeight="1" x14ac:dyDescent="0.25">
      <c r="A216" s="70"/>
      <c r="B216" s="71" t="s">
        <v>325</v>
      </c>
      <c r="C216" s="70" t="s">
        <v>110</v>
      </c>
      <c r="D216" s="70"/>
      <c r="E216" s="72"/>
      <c r="F216" s="73" t="s">
        <v>129</v>
      </c>
      <c r="G216" s="73" t="s">
        <v>255</v>
      </c>
      <c r="H216" s="49"/>
      <c r="L216" s="49"/>
      <c r="M216" s="49"/>
      <c r="N216" s="81"/>
    </row>
    <row r="217" spans="1:14" x14ac:dyDescent="0.25">
      <c r="A217" s="51" t="s">
        <v>326</v>
      </c>
      <c r="B217" s="47" t="s">
        <v>327</v>
      </c>
      <c r="C217" s="131">
        <v>0</v>
      </c>
      <c r="E217" s="88"/>
      <c r="F217" s="138">
        <f>IF($C$38=0,"",IF(C217="[for completion]","",IF(C217="","",C217/$C$38)))</f>
        <v>0</v>
      </c>
      <c r="G217" s="138">
        <f>IF($C$39=0,"",IF(C217="[for completion]","",IF(C217="","",C217/$C$39)))</f>
        <v>0</v>
      </c>
      <c r="H217" s="49"/>
      <c r="L217" s="49"/>
      <c r="M217" s="49"/>
      <c r="N217" s="81"/>
    </row>
    <row r="218" spans="1:14" x14ac:dyDescent="0.25">
      <c r="A218" s="51" t="s">
        <v>328</v>
      </c>
      <c r="B218" s="47" t="s">
        <v>329</v>
      </c>
      <c r="C218" s="131">
        <v>0</v>
      </c>
      <c r="E218" s="88"/>
      <c r="F218" s="138">
        <f>IF($C$38=0,"",IF(C218="[for completion]","",IF(C218="","",C218/$C$38)))</f>
        <v>0</v>
      </c>
      <c r="G218" s="138">
        <f>IF($C$39=0,"",IF(C218="[for completion]","",IF(C218="","",C218/$C$39)))</f>
        <v>0</v>
      </c>
      <c r="H218" s="49"/>
      <c r="L218" s="49"/>
      <c r="M218" s="49"/>
      <c r="N218" s="81"/>
    </row>
    <row r="219" spans="1:14" x14ac:dyDescent="0.25">
      <c r="A219" s="51" t="s">
        <v>330</v>
      </c>
      <c r="B219" s="47" t="s">
        <v>139</v>
      </c>
      <c r="C219" s="131">
        <v>0</v>
      </c>
      <c r="E219" s="88"/>
      <c r="F219" s="138">
        <f>IF($C$38=0,"",IF(C219="[for completion]","",IF(C219="","",C219/$C$38)))</f>
        <v>0</v>
      </c>
      <c r="G219" s="138">
        <f>IF($C$39=0,"",IF(C219="[for completion]","",IF(C219="","",C219/$C$39)))</f>
        <v>0</v>
      </c>
      <c r="H219" s="49"/>
      <c r="L219" s="49"/>
      <c r="M219" s="49"/>
      <c r="N219" s="81"/>
    </row>
    <row r="220" spans="1:14" x14ac:dyDescent="0.25">
      <c r="A220" s="51" t="s">
        <v>331</v>
      </c>
      <c r="B220" s="84" t="s">
        <v>141</v>
      </c>
      <c r="C220" s="131">
        <f>SUM(C217:C219)</f>
        <v>0</v>
      </c>
      <c r="E220" s="88"/>
      <c r="F220" s="128">
        <f>SUM(F217:F219)</f>
        <v>0</v>
      </c>
      <c r="G220" s="128">
        <f>SUM(G217:G219)</f>
        <v>0</v>
      </c>
      <c r="H220" s="49"/>
      <c r="L220" s="49"/>
      <c r="M220" s="49"/>
      <c r="N220" s="81"/>
    </row>
    <row r="221" spans="1:14" outlineLevel="1" x14ac:dyDescent="0.25">
      <c r="A221" s="51" t="s">
        <v>332</v>
      </c>
      <c r="B221" s="80"/>
      <c r="C221" s="131"/>
      <c r="E221" s="88"/>
      <c r="F221" s="138" t="str">
        <f t="shared" ref="F221:F227" si="15">IF($C$38=0,"",IF(C221="[for completion]","",IF(C221="","",C221/$C$38)))</f>
        <v/>
      </c>
      <c r="G221" s="138" t="str">
        <f t="shared" ref="G221:G227" si="16">IF($C$39=0,"",IF(C221="[for completion]","",IF(C221="","",C221/$C$39)))</f>
        <v/>
      </c>
      <c r="H221" s="49"/>
      <c r="L221" s="49"/>
      <c r="M221" s="49"/>
      <c r="N221" s="81"/>
    </row>
    <row r="222" spans="1:14" outlineLevel="1" x14ac:dyDescent="0.25">
      <c r="A222" s="51" t="s">
        <v>333</v>
      </c>
      <c r="B222" s="80"/>
      <c r="C222" s="131"/>
      <c r="E222" s="88"/>
      <c r="F222" s="138" t="str">
        <f t="shared" si="15"/>
        <v/>
      </c>
      <c r="G222" s="138" t="str">
        <f t="shared" si="16"/>
        <v/>
      </c>
      <c r="H222" s="49"/>
      <c r="L222" s="49"/>
      <c r="M222" s="49"/>
      <c r="N222" s="81"/>
    </row>
    <row r="223" spans="1:14" outlineLevel="1" x14ac:dyDescent="0.25">
      <c r="A223" s="51" t="s">
        <v>334</v>
      </c>
      <c r="B223" s="80"/>
      <c r="C223" s="131"/>
      <c r="E223" s="88"/>
      <c r="F223" s="138" t="str">
        <f t="shared" si="15"/>
        <v/>
      </c>
      <c r="G223" s="138" t="str">
        <f t="shared" si="16"/>
        <v/>
      </c>
      <c r="H223" s="49"/>
      <c r="L223" s="49"/>
      <c r="M223" s="49"/>
      <c r="N223" s="81"/>
    </row>
    <row r="224" spans="1:14" outlineLevel="1" x14ac:dyDescent="0.25">
      <c r="A224" s="51" t="s">
        <v>335</v>
      </c>
      <c r="B224" s="80"/>
      <c r="C224" s="131"/>
      <c r="E224" s="88"/>
      <c r="F224" s="138" t="str">
        <f t="shared" si="15"/>
        <v/>
      </c>
      <c r="G224" s="138" t="str">
        <f t="shared" si="16"/>
        <v/>
      </c>
      <c r="H224" s="49"/>
      <c r="L224" s="49"/>
      <c r="M224" s="49"/>
      <c r="N224" s="81"/>
    </row>
    <row r="225" spans="1:14" outlineLevel="1" x14ac:dyDescent="0.25">
      <c r="A225" s="51" t="s">
        <v>336</v>
      </c>
      <c r="B225" s="80"/>
      <c r="C225" s="131"/>
      <c r="E225" s="88"/>
      <c r="F225" s="138" t="str">
        <f t="shared" si="15"/>
        <v/>
      </c>
      <c r="G225" s="138" t="str">
        <f t="shared" si="16"/>
        <v/>
      </c>
      <c r="H225" s="49"/>
      <c r="L225" s="49"/>
      <c r="M225" s="49"/>
    </row>
    <row r="226" spans="1:14" outlineLevel="1" x14ac:dyDescent="0.25">
      <c r="A226" s="51" t="s">
        <v>337</v>
      </c>
      <c r="B226" s="80"/>
      <c r="C226" s="131"/>
      <c r="E226" s="68"/>
      <c r="F226" s="138" t="str">
        <f t="shared" si="15"/>
        <v/>
      </c>
      <c r="G226" s="138" t="str">
        <f t="shared" si="16"/>
        <v/>
      </c>
      <c r="H226" s="49"/>
      <c r="L226" s="49"/>
      <c r="M226" s="49"/>
    </row>
    <row r="227" spans="1:14" outlineLevel="1" x14ac:dyDescent="0.25">
      <c r="A227" s="51" t="s">
        <v>338</v>
      </c>
      <c r="B227" s="80"/>
      <c r="C227" s="131"/>
      <c r="E227" s="88"/>
      <c r="F227" s="138" t="str">
        <f t="shared" si="15"/>
        <v/>
      </c>
      <c r="G227" s="138" t="str">
        <f t="shared" si="16"/>
        <v/>
      </c>
      <c r="H227" s="49"/>
      <c r="L227" s="49"/>
      <c r="M227" s="49"/>
    </row>
    <row r="228" spans="1:14" ht="15" customHeight="1" x14ac:dyDescent="0.25">
      <c r="A228" s="70"/>
      <c r="B228" s="71" t="s">
        <v>339</v>
      </c>
      <c r="C228" s="70"/>
      <c r="D228" s="70"/>
      <c r="E228" s="72"/>
      <c r="F228" s="73"/>
      <c r="G228" s="73"/>
      <c r="H228" s="49"/>
      <c r="L228" s="49"/>
      <c r="M228" s="49"/>
    </row>
    <row r="229" spans="1:14" ht="30" x14ac:dyDescent="0.25">
      <c r="A229" s="51" t="s">
        <v>340</v>
      </c>
      <c r="B229" s="68" t="s">
        <v>341</v>
      </c>
      <c r="C229" s="564" t="s">
        <v>3425</v>
      </c>
      <c r="H229" s="49"/>
      <c r="L229" s="49"/>
      <c r="M229" s="49"/>
    </row>
    <row r="230" spans="1:14" ht="15" customHeight="1" x14ac:dyDescent="0.25">
      <c r="A230" s="70"/>
      <c r="B230" s="71" t="s">
        <v>342</v>
      </c>
      <c r="C230" s="70"/>
      <c r="D230" s="70"/>
      <c r="E230" s="72"/>
      <c r="F230" s="73"/>
      <c r="G230" s="73"/>
      <c r="H230" s="49"/>
      <c r="L230" s="49"/>
      <c r="M230" s="49"/>
    </row>
    <row r="231" spans="1:14" x14ac:dyDescent="0.25">
      <c r="A231" s="51" t="s">
        <v>11</v>
      </c>
      <c r="B231" s="51" t="s">
        <v>1363</v>
      </c>
      <c r="C231" s="131">
        <f>C53</f>
        <v>38051.740274650263</v>
      </c>
      <c r="E231" s="68"/>
      <c r="H231" s="49"/>
      <c r="L231" s="49"/>
      <c r="M231" s="49"/>
    </row>
    <row r="232" spans="1:14" x14ac:dyDescent="0.25">
      <c r="A232" s="51" t="s">
        <v>343</v>
      </c>
      <c r="B232" s="1" t="s">
        <v>344</v>
      </c>
      <c r="C232" s="131" t="s">
        <v>3426</v>
      </c>
      <c r="E232" s="68"/>
      <c r="H232" s="49"/>
      <c r="L232" s="49"/>
      <c r="M232" s="49"/>
    </row>
    <row r="233" spans="1:14" x14ac:dyDescent="0.25">
      <c r="A233" s="51" t="s">
        <v>345</v>
      </c>
      <c r="B233" s="1" t="s">
        <v>346</v>
      </c>
      <c r="C233" s="131" t="s">
        <v>3426</v>
      </c>
      <c r="E233" s="68"/>
      <c r="H233" s="49"/>
      <c r="L233" s="49"/>
      <c r="M233" s="49"/>
    </row>
    <row r="234" spans="1:14" outlineLevel="1" x14ac:dyDescent="0.25">
      <c r="A234" s="51" t="s">
        <v>347</v>
      </c>
      <c r="B234" s="66" t="s">
        <v>348</v>
      </c>
      <c r="C234" s="133" t="s">
        <v>1193</v>
      </c>
      <c r="D234" s="68"/>
      <c r="E234" s="68"/>
      <c r="H234" s="49"/>
      <c r="L234" s="49"/>
      <c r="M234" s="49"/>
    </row>
    <row r="235" spans="1:14" outlineLevel="1" x14ac:dyDescent="0.25">
      <c r="A235" s="51" t="s">
        <v>349</v>
      </c>
      <c r="B235" s="66" t="s">
        <v>350</v>
      </c>
      <c r="C235" s="133">
        <f>('D. Insert Nat Trans Templ'!G40)/1000000</f>
        <v>25464.837899999999</v>
      </c>
      <c r="D235" s="68"/>
      <c r="E235" s="68"/>
      <c r="H235" s="49"/>
      <c r="L235" s="49"/>
      <c r="M235" s="49"/>
    </row>
    <row r="236" spans="1:14" outlineLevel="1" x14ac:dyDescent="0.25">
      <c r="A236" s="51" t="s">
        <v>351</v>
      </c>
      <c r="B236" s="66" t="s">
        <v>352</v>
      </c>
      <c r="C236" s="68" t="s">
        <v>1193</v>
      </c>
      <c r="D236" s="68"/>
      <c r="E236" s="68"/>
      <c r="H236" s="49"/>
      <c r="L236" s="49"/>
      <c r="M236" s="49"/>
    </row>
    <row r="237" spans="1:14" outlineLevel="1" x14ac:dyDescent="0.25">
      <c r="A237" s="51" t="s">
        <v>353</v>
      </c>
      <c r="C237" s="68"/>
      <c r="D237" s="68"/>
      <c r="E237" s="68"/>
      <c r="H237" s="49"/>
      <c r="L237" s="49"/>
      <c r="M237" s="49"/>
    </row>
    <row r="238" spans="1:14" outlineLevel="1" x14ac:dyDescent="0.25">
      <c r="A238" s="51" t="s">
        <v>354</v>
      </c>
      <c r="C238" s="68"/>
      <c r="D238" s="68"/>
      <c r="E238" s="68"/>
      <c r="H238" s="49"/>
      <c r="L238" s="49"/>
      <c r="M238" s="49"/>
    </row>
    <row r="239" spans="1:14" outlineLevel="1" x14ac:dyDescent="0.25">
      <c r="A239" s="70"/>
      <c r="B239" s="71" t="s">
        <v>2731</v>
      </c>
      <c r="C239" s="70"/>
      <c r="D239" s="70"/>
      <c r="E239" s="70"/>
      <c r="F239" s="70"/>
      <c r="G239" s="70"/>
      <c r="H239" s="49"/>
      <c r="K239"/>
      <c r="L239"/>
      <c r="M239"/>
      <c r="N239"/>
    </row>
    <row r="240" spans="1:14" ht="30" outlineLevel="1" x14ac:dyDescent="0.25">
      <c r="A240" s="51" t="s">
        <v>1558</v>
      </c>
      <c r="B240" s="51" t="s">
        <v>2730</v>
      </c>
      <c r="C240" s="51" t="s">
        <v>1190</v>
      </c>
      <c r="G240"/>
      <c r="H240" s="49"/>
      <c r="K240"/>
      <c r="L240"/>
      <c r="M240"/>
      <c r="N240"/>
    </row>
    <row r="241" spans="1:14" outlineLevel="1" x14ac:dyDescent="0.25">
      <c r="A241" s="51" t="s">
        <v>1559</v>
      </c>
      <c r="B241" s="51" t="s">
        <v>3000</v>
      </c>
      <c r="C241" s="51" t="s">
        <v>1190</v>
      </c>
      <c r="G241"/>
      <c r="H241" s="49"/>
      <c r="K241"/>
      <c r="L241"/>
      <c r="M241"/>
      <c r="N241"/>
    </row>
    <row r="242" spans="1:14" outlineLevel="1" x14ac:dyDescent="0.25">
      <c r="A242" s="51" t="s">
        <v>2182</v>
      </c>
      <c r="B242" s="51" t="s">
        <v>2722</v>
      </c>
      <c r="C242" s="51" t="s">
        <v>1190</v>
      </c>
      <c r="G242"/>
      <c r="H242" s="49"/>
      <c r="K242"/>
      <c r="L242"/>
      <c r="M242"/>
      <c r="N242"/>
    </row>
    <row r="243" spans="1:14" ht="30" outlineLevel="1" x14ac:dyDescent="0.25">
      <c r="A243" s="51" t="s">
        <v>2183</v>
      </c>
      <c r="B243" s="51" t="s">
        <v>2729</v>
      </c>
      <c r="C243" s="51" t="s">
        <v>1190</v>
      </c>
      <c r="G243"/>
      <c r="H243" s="49"/>
      <c r="K243"/>
      <c r="L243"/>
      <c r="M243"/>
      <c r="N243"/>
    </row>
    <row r="244" spans="1:14" outlineLevel="1" x14ac:dyDescent="0.25">
      <c r="A244" s="51" t="s">
        <v>2726</v>
      </c>
      <c r="B244" s="51" t="s">
        <v>2723</v>
      </c>
      <c r="C244" s="217" t="s">
        <v>2724</v>
      </c>
      <c r="D244" s="217" t="s">
        <v>3009</v>
      </c>
      <c r="G244"/>
      <c r="H244" s="49"/>
      <c r="K244"/>
      <c r="L244"/>
      <c r="M244"/>
      <c r="N244"/>
    </row>
    <row r="245" spans="1:14" outlineLevel="1" x14ac:dyDescent="0.25">
      <c r="A245" s="51" t="s">
        <v>2727</v>
      </c>
      <c r="B245" s="51" t="s">
        <v>2725</v>
      </c>
      <c r="C245" s="163" t="s">
        <v>1190</v>
      </c>
      <c r="G245"/>
      <c r="H245" s="49"/>
      <c r="K245"/>
      <c r="L245"/>
      <c r="M245"/>
      <c r="N245"/>
    </row>
    <row r="246" spans="1:14" outlineLevel="1" x14ac:dyDescent="0.25">
      <c r="A246" s="51" t="s">
        <v>2728</v>
      </c>
      <c r="B246" s="51" t="s">
        <v>3001</v>
      </c>
      <c r="C246" s="51" t="s">
        <v>1190</v>
      </c>
      <c r="G246"/>
      <c r="H246" s="49"/>
      <c r="K246"/>
      <c r="L246"/>
      <c r="M246"/>
      <c r="N246"/>
    </row>
    <row r="247" spans="1:14" outlineLevel="1" x14ac:dyDescent="0.25">
      <c r="A247" s="51" t="s">
        <v>1561</v>
      </c>
      <c r="D247"/>
      <c r="E247"/>
      <c r="F247"/>
      <c r="G247"/>
      <c r="H247" s="49"/>
      <c r="K247"/>
      <c r="L247"/>
      <c r="M247"/>
      <c r="N247"/>
    </row>
    <row r="248" spans="1:14" outlineLevel="1" x14ac:dyDescent="0.25">
      <c r="A248" s="51" t="s">
        <v>1562</v>
      </c>
      <c r="D248"/>
      <c r="E248"/>
      <c r="F248"/>
      <c r="G248"/>
      <c r="H248" s="49"/>
      <c r="K248"/>
      <c r="L248"/>
      <c r="M248"/>
      <c r="N248"/>
    </row>
    <row r="249" spans="1:14" outlineLevel="1" x14ac:dyDescent="0.25">
      <c r="A249" s="51" t="s">
        <v>1560</v>
      </c>
      <c r="D249"/>
      <c r="E249"/>
      <c r="F249"/>
      <c r="G249"/>
      <c r="H249" s="49"/>
      <c r="K249"/>
      <c r="L249"/>
      <c r="M249"/>
      <c r="N249"/>
    </row>
    <row r="250" spans="1:14" outlineLevel="1" x14ac:dyDescent="0.25">
      <c r="A250" s="51" t="s">
        <v>1563</v>
      </c>
      <c r="D250"/>
      <c r="E250"/>
      <c r="F250"/>
      <c r="G250"/>
      <c r="H250" s="49"/>
      <c r="K250"/>
      <c r="L250"/>
      <c r="M250"/>
      <c r="N250"/>
    </row>
    <row r="251" spans="1:14" outlineLevel="1" x14ac:dyDescent="0.25">
      <c r="A251" s="51" t="s">
        <v>1564</v>
      </c>
      <c r="D251"/>
      <c r="E251"/>
      <c r="F251"/>
      <c r="G251"/>
      <c r="H251" s="49"/>
      <c r="K251"/>
      <c r="L251"/>
      <c r="M251"/>
      <c r="N251"/>
    </row>
    <row r="252" spans="1:14" outlineLevel="1" x14ac:dyDescent="0.25">
      <c r="A252" s="51" t="s">
        <v>1565</v>
      </c>
      <c r="D252"/>
      <c r="E252"/>
      <c r="F252"/>
      <c r="G252"/>
      <c r="H252" s="49"/>
      <c r="K252"/>
      <c r="L252"/>
      <c r="M252"/>
      <c r="N252"/>
    </row>
    <row r="253" spans="1:14" outlineLevel="1" x14ac:dyDescent="0.25">
      <c r="A253" s="51" t="s">
        <v>1566</v>
      </c>
      <c r="D253"/>
      <c r="E253"/>
      <c r="F253"/>
      <c r="G253"/>
      <c r="H253" s="49"/>
      <c r="K253"/>
      <c r="L253"/>
      <c r="M253"/>
      <c r="N253"/>
    </row>
    <row r="254" spans="1:14" outlineLevel="1" x14ac:dyDescent="0.25">
      <c r="A254" s="51" t="s">
        <v>1567</v>
      </c>
      <c r="D254"/>
      <c r="E254"/>
      <c r="F254"/>
      <c r="G254"/>
      <c r="H254" s="49"/>
      <c r="K254"/>
      <c r="L254"/>
      <c r="M254"/>
      <c r="N254"/>
    </row>
    <row r="255" spans="1:14" outlineLevel="1" x14ac:dyDescent="0.25">
      <c r="A255" s="51" t="s">
        <v>1568</v>
      </c>
      <c r="D255"/>
      <c r="E255"/>
      <c r="F255"/>
      <c r="G255"/>
      <c r="H255" s="49"/>
      <c r="K255"/>
      <c r="L255"/>
      <c r="M255"/>
      <c r="N255"/>
    </row>
    <row r="256" spans="1:14" outlineLevel="1" x14ac:dyDescent="0.25">
      <c r="A256" s="51" t="s">
        <v>1569</v>
      </c>
      <c r="D256"/>
      <c r="E256"/>
      <c r="F256"/>
      <c r="G256"/>
      <c r="H256" s="49"/>
      <c r="K256"/>
      <c r="L256"/>
      <c r="M256"/>
      <c r="N256"/>
    </row>
    <row r="257" spans="1:14" outlineLevel="1" x14ac:dyDescent="0.25">
      <c r="A257" s="51" t="s">
        <v>1570</v>
      </c>
      <c r="D257"/>
      <c r="E257"/>
      <c r="F257"/>
      <c r="G257"/>
      <c r="H257" s="49"/>
      <c r="K257"/>
      <c r="L257"/>
      <c r="M257"/>
      <c r="N257"/>
    </row>
    <row r="258" spans="1:14" outlineLevel="1" x14ac:dyDescent="0.25">
      <c r="A258" s="51" t="s">
        <v>1571</v>
      </c>
      <c r="D258"/>
      <c r="E258"/>
      <c r="F258"/>
      <c r="G258"/>
      <c r="H258" s="49"/>
      <c r="K258"/>
      <c r="L258"/>
      <c r="M258"/>
      <c r="N258"/>
    </row>
    <row r="259" spans="1:14" outlineLevel="1" x14ac:dyDescent="0.25">
      <c r="A259" s="51" t="s">
        <v>1572</v>
      </c>
      <c r="D259"/>
      <c r="E259"/>
      <c r="F259"/>
      <c r="G259"/>
      <c r="H259" s="49"/>
      <c r="K259"/>
      <c r="L259"/>
      <c r="M259"/>
      <c r="N259"/>
    </row>
    <row r="260" spans="1:14" outlineLevel="1" x14ac:dyDescent="0.25">
      <c r="A260" s="51" t="s">
        <v>1573</v>
      </c>
      <c r="D260"/>
      <c r="E260"/>
      <c r="F260"/>
      <c r="G260"/>
      <c r="H260" s="49"/>
      <c r="K260"/>
      <c r="L260"/>
      <c r="M260"/>
      <c r="N260"/>
    </row>
    <row r="261" spans="1:14" outlineLevel="1" x14ac:dyDescent="0.25">
      <c r="A261" s="51" t="s">
        <v>1574</v>
      </c>
      <c r="D261"/>
      <c r="E261"/>
      <c r="F261"/>
      <c r="G261"/>
      <c r="H261" s="49"/>
      <c r="K261"/>
      <c r="L261"/>
      <c r="M261"/>
      <c r="N261"/>
    </row>
    <row r="262" spans="1:14" outlineLevel="1" x14ac:dyDescent="0.25">
      <c r="A262" s="51" t="s">
        <v>1575</v>
      </c>
      <c r="D262"/>
      <c r="E262"/>
      <c r="F262"/>
      <c r="G262"/>
      <c r="H262" s="49"/>
      <c r="K262"/>
      <c r="L262"/>
      <c r="M262"/>
      <c r="N262"/>
    </row>
    <row r="263" spans="1:14" outlineLevel="1" x14ac:dyDescent="0.25">
      <c r="A263" s="51" t="s">
        <v>1576</v>
      </c>
      <c r="D263"/>
      <c r="E263"/>
      <c r="F263"/>
      <c r="G263"/>
      <c r="H263" s="49"/>
      <c r="K263"/>
      <c r="L263"/>
      <c r="M263"/>
      <c r="N263"/>
    </row>
    <row r="264" spans="1:14" outlineLevel="1" x14ac:dyDescent="0.25">
      <c r="A264" s="51" t="s">
        <v>1577</v>
      </c>
      <c r="D264"/>
      <c r="E264"/>
      <c r="F264"/>
      <c r="G264"/>
      <c r="H264" s="49"/>
      <c r="K264"/>
      <c r="L264"/>
      <c r="M264"/>
      <c r="N264"/>
    </row>
    <row r="265" spans="1:14" outlineLevel="1" x14ac:dyDescent="0.25">
      <c r="A265" s="51" t="s">
        <v>1578</v>
      </c>
      <c r="D265"/>
      <c r="E265"/>
      <c r="F265"/>
      <c r="G265"/>
      <c r="H265" s="49"/>
      <c r="K265"/>
      <c r="L265"/>
      <c r="M265"/>
      <c r="N265"/>
    </row>
    <row r="266" spans="1:14" outlineLevel="1" x14ac:dyDescent="0.25">
      <c r="A266" s="51" t="s">
        <v>1579</v>
      </c>
      <c r="D266"/>
      <c r="E266"/>
      <c r="F266"/>
      <c r="G266"/>
      <c r="H266" s="49"/>
      <c r="K266"/>
      <c r="L266"/>
      <c r="M266"/>
      <c r="N266"/>
    </row>
    <row r="267" spans="1:14" outlineLevel="1" x14ac:dyDescent="0.25">
      <c r="A267" s="51" t="s">
        <v>1580</v>
      </c>
      <c r="D267"/>
      <c r="E267"/>
      <c r="F267"/>
      <c r="G267"/>
      <c r="H267" s="49"/>
      <c r="K267"/>
      <c r="L267"/>
      <c r="M267"/>
      <c r="N267"/>
    </row>
    <row r="268" spans="1:14" outlineLevel="1" x14ac:dyDescent="0.25">
      <c r="A268" s="51" t="s">
        <v>1581</v>
      </c>
      <c r="D268"/>
      <c r="E268"/>
      <c r="F268"/>
      <c r="G268"/>
      <c r="H268" s="49"/>
      <c r="K268"/>
      <c r="L268"/>
      <c r="M268"/>
      <c r="N268"/>
    </row>
    <row r="269" spans="1:14" outlineLevel="1" x14ac:dyDescent="0.25">
      <c r="A269" s="51" t="s">
        <v>1582</v>
      </c>
      <c r="D269"/>
      <c r="E269"/>
      <c r="F269"/>
      <c r="G269"/>
      <c r="H269" s="49"/>
      <c r="K269"/>
      <c r="L269"/>
      <c r="M269"/>
      <c r="N269"/>
    </row>
    <row r="270" spans="1:14" outlineLevel="1" x14ac:dyDescent="0.25">
      <c r="A270" s="51" t="s">
        <v>1583</v>
      </c>
      <c r="D270"/>
      <c r="E270"/>
      <c r="F270"/>
      <c r="G270"/>
      <c r="H270" s="49"/>
      <c r="K270"/>
      <c r="L270"/>
      <c r="M270"/>
      <c r="N270"/>
    </row>
    <row r="271" spans="1:14" outlineLevel="1" x14ac:dyDescent="0.25">
      <c r="A271" s="51" t="s">
        <v>1584</v>
      </c>
      <c r="D271"/>
      <c r="E271"/>
      <c r="F271"/>
      <c r="G271"/>
      <c r="H271" s="49"/>
      <c r="K271"/>
      <c r="L271"/>
      <c r="M271"/>
      <c r="N271"/>
    </row>
    <row r="272" spans="1:14" outlineLevel="1" x14ac:dyDescent="0.25">
      <c r="A272" s="51" t="s">
        <v>1585</v>
      </c>
      <c r="D272"/>
      <c r="E272"/>
      <c r="F272"/>
      <c r="G272"/>
      <c r="H272" s="49"/>
      <c r="K272"/>
      <c r="L272"/>
      <c r="M272"/>
      <c r="N272"/>
    </row>
    <row r="273" spans="1:14" outlineLevel="1" x14ac:dyDescent="0.25">
      <c r="A273" s="51" t="s">
        <v>1586</v>
      </c>
      <c r="D273"/>
      <c r="E273"/>
      <c r="F273"/>
      <c r="G273"/>
      <c r="H273" s="49"/>
      <c r="K273"/>
      <c r="L273"/>
      <c r="M273"/>
      <c r="N273"/>
    </row>
    <row r="274" spans="1:14" outlineLevel="1" x14ac:dyDescent="0.25">
      <c r="A274" s="51" t="s">
        <v>1587</v>
      </c>
      <c r="D274"/>
      <c r="E274"/>
      <c r="F274"/>
      <c r="G274"/>
      <c r="H274" s="49"/>
      <c r="K274"/>
      <c r="L274"/>
      <c r="M274"/>
      <c r="N274"/>
    </row>
    <row r="275" spans="1:14" outlineLevel="1" x14ac:dyDescent="0.25">
      <c r="A275" s="51" t="s">
        <v>1588</v>
      </c>
      <c r="D275"/>
      <c r="E275"/>
      <c r="F275"/>
      <c r="G275"/>
      <c r="H275" s="49"/>
      <c r="K275"/>
      <c r="L275"/>
      <c r="M275"/>
      <c r="N275"/>
    </row>
    <row r="276" spans="1:14" outlineLevel="1" x14ac:dyDescent="0.25">
      <c r="A276" s="51" t="s">
        <v>1589</v>
      </c>
      <c r="D276"/>
      <c r="E276"/>
      <c r="F276"/>
      <c r="G276"/>
      <c r="H276" s="49"/>
      <c r="K276"/>
      <c r="L276"/>
      <c r="M276"/>
      <c r="N276"/>
    </row>
    <row r="277" spans="1:14" outlineLevel="1" x14ac:dyDescent="0.25">
      <c r="A277" s="51" t="s">
        <v>1590</v>
      </c>
      <c r="D277"/>
      <c r="E277"/>
      <c r="F277"/>
      <c r="G277"/>
      <c r="H277" s="49"/>
      <c r="K277"/>
      <c r="L277"/>
      <c r="M277"/>
      <c r="N277"/>
    </row>
    <row r="278" spans="1:14" outlineLevel="1" x14ac:dyDescent="0.25">
      <c r="A278" s="51" t="s">
        <v>1591</v>
      </c>
      <c r="D278"/>
      <c r="E278"/>
      <c r="F278"/>
      <c r="G278"/>
      <c r="H278" s="49"/>
      <c r="K278"/>
      <c r="L278"/>
      <c r="M278"/>
      <c r="N278"/>
    </row>
    <row r="279" spans="1:14" outlineLevel="1" x14ac:dyDescent="0.25">
      <c r="A279" s="51" t="s">
        <v>1592</v>
      </c>
      <c r="D279"/>
      <c r="E279"/>
      <c r="F279"/>
      <c r="G279"/>
      <c r="H279" s="49"/>
      <c r="K279"/>
      <c r="L279"/>
      <c r="M279"/>
      <c r="N279"/>
    </row>
    <row r="280" spans="1:14" outlineLevel="1" x14ac:dyDescent="0.25">
      <c r="A280" s="51" t="s">
        <v>1593</v>
      </c>
      <c r="D280"/>
      <c r="E280"/>
      <c r="F280"/>
      <c r="G280"/>
      <c r="H280" s="49"/>
      <c r="K280"/>
      <c r="L280"/>
      <c r="M280"/>
      <c r="N280"/>
    </row>
    <row r="281" spans="1:14" outlineLevel="1" x14ac:dyDescent="0.25">
      <c r="A281" s="51" t="s">
        <v>1594</v>
      </c>
      <c r="D281"/>
      <c r="E281"/>
      <c r="F281"/>
      <c r="G281"/>
      <c r="H281" s="49"/>
      <c r="K281"/>
      <c r="L281"/>
      <c r="M281"/>
      <c r="N281"/>
    </row>
    <row r="282" spans="1:14" outlineLevel="1" x14ac:dyDescent="0.25">
      <c r="A282" s="51" t="s">
        <v>1595</v>
      </c>
      <c r="D282"/>
      <c r="E282"/>
      <c r="F282"/>
      <c r="G282"/>
      <c r="H282" s="49"/>
      <c r="K282"/>
      <c r="L282"/>
      <c r="M282"/>
      <c r="N282"/>
    </row>
    <row r="283" spans="1:14" outlineLevel="1" x14ac:dyDescent="0.25">
      <c r="A283" s="51" t="s">
        <v>1596</v>
      </c>
      <c r="D283"/>
      <c r="E283"/>
      <c r="F283"/>
      <c r="G283"/>
      <c r="H283" s="49"/>
      <c r="K283"/>
      <c r="L283"/>
      <c r="M283"/>
      <c r="N283"/>
    </row>
    <row r="284" spans="1:14" outlineLevel="1" x14ac:dyDescent="0.25">
      <c r="A284" s="51" t="s">
        <v>1597</v>
      </c>
      <c r="D284"/>
      <c r="E284"/>
      <c r="F284"/>
      <c r="G284"/>
      <c r="H284" s="49"/>
      <c r="K284"/>
      <c r="L284"/>
      <c r="M284"/>
      <c r="N284"/>
    </row>
    <row r="285" spans="1:14" ht="18.75" x14ac:dyDescent="0.25">
      <c r="A285" s="62"/>
      <c r="B285" s="62" t="s">
        <v>2597</v>
      </c>
      <c r="C285" s="62" t="s">
        <v>1</v>
      </c>
      <c r="D285" s="62" t="s">
        <v>1</v>
      </c>
      <c r="E285" s="62"/>
      <c r="F285" s="63"/>
      <c r="G285" s="64"/>
      <c r="H285" s="49"/>
      <c r="I285" s="55"/>
      <c r="J285" s="55"/>
      <c r="K285" s="55"/>
      <c r="L285" s="55"/>
      <c r="M285" s="57"/>
    </row>
    <row r="286" spans="1:14" ht="18.75" x14ac:dyDescent="0.25">
      <c r="A286" s="199" t="s">
        <v>2598</v>
      </c>
      <c r="B286" s="200"/>
      <c r="C286" s="200"/>
      <c r="D286" s="200"/>
      <c r="E286" s="200"/>
      <c r="F286" s="201"/>
      <c r="G286" s="200"/>
      <c r="H286" s="49"/>
      <c r="I286" s="55"/>
      <c r="J286" s="55"/>
      <c r="K286" s="55"/>
      <c r="L286" s="55"/>
      <c r="M286" s="57"/>
    </row>
    <row r="287" spans="1:14" ht="18.75" x14ac:dyDescent="0.25">
      <c r="A287" s="199" t="s">
        <v>2261</v>
      </c>
      <c r="B287" s="200"/>
      <c r="C287" s="200"/>
      <c r="D287" s="200"/>
      <c r="E287" s="200"/>
      <c r="F287" s="201"/>
      <c r="G287" s="200"/>
      <c r="H287" s="49"/>
      <c r="I287" s="55"/>
      <c r="J287" s="55"/>
      <c r="K287" s="55"/>
      <c r="L287" s="55"/>
      <c r="M287" s="57"/>
    </row>
    <row r="288" spans="1:14" x14ac:dyDescent="0.25">
      <c r="A288" s="51" t="s">
        <v>355</v>
      </c>
      <c r="B288" s="66" t="s">
        <v>2599</v>
      </c>
      <c r="C288" s="91">
        <f>ROW(B38)</f>
        <v>38</v>
      </c>
      <c r="D288" s="87"/>
      <c r="E288" s="87"/>
      <c r="F288" s="87"/>
      <c r="G288" s="87"/>
      <c r="H288" s="49"/>
      <c r="I288" s="66"/>
      <c r="J288" s="91"/>
      <c r="L288" s="87"/>
      <c r="M288" s="87"/>
      <c r="N288" s="87"/>
    </row>
    <row r="289" spans="1:14" x14ac:dyDescent="0.25">
      <c r="A289" s="51" t="s">
        <v>356</v>
      </c>
      <c r="B289" s="66" t="s">
        <v>2600</v>
      </c>
      <c r="C289" s="91">
        <f>ROW(B39)</f>
        <v>39</v>
      </c>
      <c r="E289" s="87"/>
      <c r="F289" s="87"/>
      <c r="H289" s="49"/>
      <c r="I289" s="66"/>
      <c r="J289" s="91"/>
      <c r="L289" s="87"/>
      <c r="M289" s="87"/>
    </row>
    <row r="290" spans="1:14" x14ac:dyDescent="0.25">
      <c r="A290" s="51" t="s">
        <v>357</v>
      </c>
      <c r="B290" s="66" t="s">
        <v>2601</v>
      </c>
      <c r="C290" s="567">
        <v>16</v>
      </c>
      <c r="G290" s="92"/>
      <c r="H290" s="49"/>
      <c r="I290" s="66"/>
      <c r="J290" s="91"/>
      <c r="K290" s="91"/>
      <c r="L290" s="92"/>
      <c r="M290" s="87"/>
      <c r="N290" s="92"/>
    </row>
    <row r="291" spans="1:14" x14ac:dyDescent="0.25">
      <c r="A291" s="51" t="s">
        <v>358</v>
      </c>
      <c r="B291" s="66" t="s">
        <v>2602</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359</v>
      </c>
      <c r="B292" s="66" t="s">
        <v>2603</v>
      </c>
      <c r="C292" s="91">
        <f>ROW(B52)</f>
        <v>52</v>
      </c>
      <c r="G292" s="92"/>
      <c r="H292" s="49"/>
      <c r="I292" s="66"/>
      <c r="J292"/>
      <c r="K292" s="91"/>
      <c r="L292" s="92"/>
      <c r="N292" s="92"/>
    </row>
    <row r="293" spans="1:14" x14ac:dyDescent="0.25">
      <c r="A293" s="51" t="s">
        <v>360</v>
      </c>
      <c r="B293" s="66" t="s">
        <v>2604</v>
      </c>
      <c r="C293" s="202"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361</v>
      </c>
      <c r="B294" s="66" t="s">
        <v>2605</v>
      </c>
      <c r="C294" s="202" t="s">
        <v>2712</v>
      </c>
      <c r="H294" s="49"/>
      <c r="I294" s="66"/>
      <c r="J294" s="91"/>
      <c r="M294" s="92"/>
    </row>
    <row r="295" spans="1:14" x14ac:dyDescent="0.25">
      <c r="A295" s="51" t="s">
        <v>362</v>
      </c>
      <c r="B295" s="66" t="s">
        <v>2606</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363</v>
      </c>
      <c r="B296" s="66" t="s">
        <v>2607</v>
      </c>
      <c r="C296" s="91">
        <f>ROW(B111)</f>
        <v>111</v>
      </c>
      <c r="F296" s="92"/>
      <c r="H296" s="49"/>
      <c r="I296" s="66"/>
      <c r="J296" s="91"/>
      <c r="L296" s="92"/>
      <c r="M296" s="92"/>
    </row>
    <row r="297" spans="1:14" x14ac:dyDescent="0.25">
      <c r="A297" s="51" t="s">
        <v>364</v>
      </c>
      <c r="B297" s="66" t="s">
        <v>2608</v>
      </c>
      <c r="C297" s="91">
        <f>ROW(B163)</f>
        <v>163</v>
      </c>
      <c r="E297" s="92"/>
      <c r="F297" s="92"/>
      <c r="H297" s="49"/>
      <c r="J297" s="91"/>
      <c r="L297" s="92"/>
    </row>
    <row r="298" spans="1:14" x14ac:dyDescent="0.25">
      <c r="A298" s="51" t="s">
        <v>365</v>
      </c>
      <c r="B298" s="66" t="s">
        <v>2609</v>
      </c>
      <c r="C298" s="91">
        <f>ROW(B137)</f>
        <v>137</v>
      </c>
      <c r="E298" s="92"/>
      <c r="F298" s="92"/>
      <c r="H298" s="49"/>
      <c r="I298" s="66"/>
      <c r="J298" s="91"/>
      <c r="L298" s="92"/>
    </row>
    <row r="299" spans="1:14" x14ac:dyDescent="0.25">
      <c r="A299" s="51" t="s">
        <v>366</v>
      </c>
      <c r="B299" s="66" t="s">
        <v>2610</v>
      </c>
      <c r="C299" s="163"/>
      <c r="E299" s="92"/>
      <c r="H299" s="49"/>
      <c r="I299" s="66"/>
      <c r="J299" s="51" t="s">
        <v>2618</v>
      </c>
      <c r="L299" s="92"/>
    </row>
    <row r="300" spans="1:14" x14ac:dyDescent="0.25">
      <c r="A300" s="51" t="s">
        <v>367</v>
      </c>
      <c r="B300" s="66" t="s">
        <v>2611</v>
      </c>
      <c r="C300" s="91" t="s">
        <v>2621</v>
      </c>
      <c r="D300" s="91" t="s">
        <v>2620</v>
      </c>
      <c r="E300" s="92"/>
      <c r="F300" s="217" t="s">
        <v>2952</v>
      </c>
      <c r="H300" s="49"/>
      <c r="I300" s="66"/>
      <c r="J300" s="51" t="s">
        <v>2619</v>
      </c>
      <c r="K300" s="91"/>
      <c r="L300" s="92"/>
    </row>
    <row r="301" spans="1:14" outlineLevel="1" x14ac:dyDescent="0.25">
      <c r="A301" s="51" t="s">
        <v>2705</v>
      </c>
      <c r="B301" s="66" t="s">
        <v>2612</v>
      </c>
      <c r="C301" s="91" t="s">
        <v>2622</v>
      </c>
      <c r="H301" s="49"/>
      <c r="I301" s="66"/>
      <c r="J301" s="51" t="s">
        <v>2641</v>
      </c>
      <c r="K301" s="91"/>
      <c r="L301" s="92"/>
    </row>
    <row r="302" spans="1:14" outlineLevel="1" x14ac:dyDescent="0.25">
      <c r="A302" s="51" t="s">
        <v>2706</v>
      </c>
      <c r="B302" s="66" t="s">
        <v>2616</v>
      </c>
      <c r="C302" s="91" t="str">
        <f>ROW('C. HTT Harmonised Glossary'!B18)&amp;" for Harmonised Glossary"</f>
        <v>18 for Harmonised Glossary</v>
      </c>
      <c r="H302" s="49"/>
      <c r="I302" s="66"/>
      <c r="J302" s="51" t="s">
        <v>1606</v>
      </c>
      <c r="K302" s="91"/>
      <c r="L302" s="92"/>
    </row>
    <row r="303" spans="1:14" outlineLevel="1" x14ac:dyDescent="0.25">
      <c r="A303" s="51" t="s">
        <v>2707</v>
      </c>
      <c r="B303" s="66" t="s">
        <v>2613</v>
      </c>
      <c r="C303" s="91">
        <f>ROW(B65)</f>
        <v>65</v>
      </c>
      <c r="H303" s="49"/>
      <c r="I303" s="66"/>
      <c r="J303" s="91"/>
      <c r="K303" s="91"/>
      <c r="L303" s="92"/>
    </row>
    <row r="304" spans="1:14" outlineLevel="1" x14ac:dyDescent="0.25">
      <c r="A304" s="51" t="s">
        <v>2708</v>
      </c>
      <c r="B304" s="66" t="s">
        <v>2614</v>
      </c>
      <c r="C304" s="91">
        <f>ROW(B88)</f>
        <v>88</v>
      </c>
      <c r="H304" s="49"/>
      <c r="I304" s="66"/>
      <c r="J304" s="91"/>
      <c r="K304" s="91"/>
      <c r="L304" s="92"/>
    </row>
    <row r="305" spans="1:14" outlineLevel="1" x14ac:dyDescent="0.25">
      <c r="A305" s="51" t="s">
        <v>2709</v>
      </c>
      <c r="B305" s="66" t="s">
        <v>2615</v>
      </c>
      <c r="C305" s="91" t="s">
        <v>2643</v>
      </c>
      <c r="E305" s="92"/>
      <c r="H305" s="49"/>
      <c r="I305" s="66"/>
      <c r="J305" s="91"/>
      <c r="K305" s="91"/>
      <c r="L305" s="92"/>
      <c r="N305" s="81"/>
    </row>
    <row r="306" spans="1:14" outlineLevel="1" x14ac:dyDescent="0.25">
      <c r="A306" s="51" t="s">
        <v>2710</v>
      </c>
      <c r="B306" s="66" t="s">
        <v>2617</v>
      </c>
      <c r="C306" s="91">
        <v>44</v>
      </c>
      <c r="E306" s="92"/>
      <c r="H306" s="49"/>
      <c r="I306" s="66"/>
      <c r="J306" s="91"/>
      <c r="K306" s="91"/>
      <c r="L306" s="92"/>
      <c r="N306" s="81"/>
    </row>
    <row r="307" spans="1:14" outlineLevel="1" x14ac:dyDescent="0.25">
      <c r="A307" s="51" t="s">
        <v>2711</v>
      </c>
      <c r="B307" s="66" t="s">
        <v>2642</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368</v>
      </c>
      <c r="B308" s="66"/>
      <c r="E308" s="92"/>
      <c r="H308" s="49"/>
      <c r="I308" s="66"/>
      <c r="J308" s="91"/>
      <c r="K308" s="91"/>
      <c r="L308" s="92"/>
      <c r="N308" s="81"/>
    </row>
    <row r="309" spans="1:14" outlineLevel="1" x14ac:dyDescent="0.25">
      <c r="A309" s="51" t="s">
        <v>369</v>
      </c>
      <c r="E309" s="92"/>
      <c r="H309" s="49"/>
      <c r="I309" s="66"/>
      <c r="J309" s="91"/>
      <c r="K309" s="91"/>
      <c r="L309" s="92"/>
      <c r="N309" s="81"/>
    </row>
    <row r="310" spans="1:14" outlineLevel="1" x14ac:dyDescent="0.25">
      <c r="A310" s="51" t="s">
        <v>370</v>
      </c>
      <c r="H310" s="49"/>
      <c r="N310" s="81"/>
    </row>
    <row r="311" spans="1:14" ht="37.5" x14ac:dyDescent="0.25">
      <c r="A311" s="63"/>
      <c r="B311" s="62" t="s">
        <v>78</v>
      </c>
      <c r="C311" s="63"/>
      <c r="D311" s="63"/>
      <c r="E311" s="63"/>
      <c r="F311" s="63"/>
      <c r="G311" s="64"/>
      <c r="H311" s="49"/>
      <c r="I311" s="55"/>
      <c r="J311" s="57"/>
      <c r="K311" s="57"/>
      <c r="L311" s="57"/>
      <c r="M311" s="57"/>
      <c r="N311" s="81"/>
    </row>
    <row r="312" spans="1:14" x14ac:dyDescent="0.25">
      <c r="A312" s="51" t="s">
        <v>5</v>
      </c>
      <c r="B312" s="74" t="s">
        <v>2623</v>
      </c>
      <c r="C312" s="51" t="s">
        <v>82</v>
      </c>
      <c r="H312" s="49"/>
      <c r="I312" s="74"/>
      <c r="J312" s="91"/>
      <c r="N312" s="81"/>
    </row>
    <row r="313" spans="1:14" outlineLevel="1" x14ac:dyDescent="0.25">
      <c r="A313" s="51" t="s">
        <v>2703</v>
      </c>
      <c r="B313" s="74" t="s">
        <v>2624</v>
      </c>
      <c r="C313" s="51" t="s">
        <v>82</v>
      </c>
      <c r="H313" s="49"/>
      <c r="I313" s="74"/>
      <c r="J313" s="91"/>
      <c r="N313" s="81"/>
    </row>
    <row r="314" spans="1:14" outlineLevel="1" x14ac:dyDescent="0.25">
      <c r="A314" s="51" t="s">
        <v>2704</v>
      </c>
      <c r="B314" s="74" t="s">
        <v>2625</v>
      </c>
      <c r="C314" s="51" t="s">
        <v>82</v>
      </c>
      <c r="H314" s="49"/>
      <c r="I314" s="74"/>
      <c r="J314" s="91"/>
      <c r="N314" s="81"/>
    </row>
    <row r="315" spans="1:14" outlineLevel="1" x14ac:dyDescent="0.25">
      <c r="A315" s="51" t="s">
        <v>371</v>
      </c>
      <c r="B315" s="74"/>
      <c r="C315" s="91"/>
      <c r="H315" s="49"/>
      <c r="I315" s="74"/>
      <c r="J315" s="91"/>
      <c r="N315" s="81"/>
    </row>
    <row r="316" spans="1:14" outlineLevel="1" x14ac:dyDescent="0.25">
      <c r="A316" s="51" t="s">
        <v>372</v>
      </c>
      <c r="B316" s="74"/>
      <c r="C316" s="91"/>
      <c r="H316" s="49"/>
      <c r="I316" s="74"/>
      <c r="J316" s="91"/>
      <c r="N316" s="81"/>
    </row>
    <row r="317" spans="1:14" outlineLevel="1" x14ac:dyDescent="0.25">
      <c r="A317" s="51" t="s">
        <v>373</v>
      </c>
      <c r="B317" s="74"/>
      <c r="C317" s="91"/>
      <c r="H317" s="49"/>
      <c r="I317" s="74"/>
      <c r="J317" s="91"/>
      <c r="N317" s="81"/>
    </row>
    <row r="318" spans="1:14" outlineLevel="1" x14ac:dyDescent="0.25">
      <c r="A318" s="51" t="s">
        <v>374</v>
      </c>
      <c r="B318" s="74"/>
      <c r="C318" s="91"/>
      <c r="H318" s="49"/>
      <c r="I318" s="74"/>
      <c r="J318" s="91"/>
      <c r="N318" s="81"/>
    </row>
    <row r="319" spans="1:14" ht="18.75" x14ac:dyDescent="0.25">
      <c r="A319" s="63"/>
      <c r="B319" s="62" t="s">
        <v>79</v>
      </c>
      <c r="C319" s="63"/>
      <c r="D319" s="63"/>
      <c r="E319" s="63"/>
      <c r="F319" s="63"/>
      <c r="G319" s="64"/>
      <c r="H319" s="49"/>
      <c r="I319" s="55"/>
      <c r="J319" s="57"/>
      <c r="K319" s="57"/>
      <c r="L319" s="57"/>
      <c r="M319" s="57"/>
      <c r="N319" s="81"/>
    </row>
    <row r="320" spans="1:14" ht="15" customHeight="1" outlineLevel="1" x14ac:dyDescent="0.25">
      <c r="A320" s="70"/>
      <c r="B320" s="71" t="s">
        <v>375</v>
      </c>
      <c r="C320" s="70"/>
      <c r="D320" s="70"/>
      <c r="E320" s="72"/>
      <c r="F320" s="73"/>
      <c r="G320" s="73"/>
      <c r="H320" s="49"/>
      <c r="L320" s="49"/>
      <c r="M320" s="49"/>
      <c r="N320" s="81"/>
    </row>
    <row r="321" spans="1:14" outlineLevel="1" x14ac:dyDescent="0.25">
      <c r="A321" s="51" t="s">
        <v>376</v>
      </c>
      <c r="B321" s="66" t="s">
        <v>377</v>
      </c>
      <c r="C321" s="66" t="s">
        <v>1187</v>
      </c>
      <c r="H321" s="49"/>
      <c r="I321" s="81"/>
      <c r="J321" s="81"/>
      <c r="K321" s="81"/>
      <c r="L321" s="81"/>
      <c r="M321" s="81"/>
      <c r="N321" s="81"/>
    </row>
    <row r="322" spans="1:14" outlineLevel="1" x14ac:dyDescent="0.25">
      <c r="A322" s="51" t="s">
        <v>378</v>
      </c>
      <c r="B322" s="66" t="s">
        <v>379</v>
      </c>
      <c r="C322" s="66" t="s">
        <v>1187</v>
      </c>
      <c r="H322" s="49"/>
      <c r="I322" s="81"/>
      <c r="J322" s="81"/>
      <c r="K322" s="81"/>
      <c r="L322" s="81"/>
      <c r="M322" s="81"/>
      <c r="N322" s="81"/>
    </row>
    <row r="323" spans="1:14" outlineLevel="1" x14ac:dyDescent="0.25">
      <c r="A323" s="51" t="s">
        <v>380</v>
      </c>
      <c r="B323" s="66" t="s">
        <v>381</v>
      </c>
      <c r="C323" s="66" t="s">
        <v>3115</v>
      </c>
      <c r="H323" s="49"/>
      <c r="I323" s="81"/>
      <c r="J323" s="81"/>
      <c r="K323" s="81"/>
      <c r="L323" s="81"/>
      <c r="M323" s="81"/>
      <c r="N323" s="81"/>
    </row>
    <row r="324" spans="1:14" outlineLevel="1" x14ac:dyDescent="0.25">
      <c r="A324" s="51" t="s">
        <v>382</v>
      </c>
      <c r="B324" s="66" t="s">
        <v>383</v>
      </c>
      <c r="C324" s="51" t="s">
        <v>3115</v>
      </c>
      <c r="H324" s="49"/>
      <c r="I324" s="81"/>
      <c r="J324" s="81"/>
      <c r="K324" s="81"/>
      <c r="L324" s="81"/>
      <c r="M324" s="81"/>
      <c r="N324" s="81"/>
    </row>
    <row r="325" spans="1:14" outlineLevel="1" x14ac:dyDescent="0.25">
      <c r="A325" s="51" t="s">
        <v>384</v>
      </c>
      <c r="B325" s="66" t="s">
        <v>385</v>
      </c>
      <c r="C325" s="51" t="s">
        <v>3126</v>
      </c>
      <c r="H325" s="49"/>
      <c r="I325" s="81"/>
      <c r="J325" s="81"/>
      <c r="K325" s="81"/>
      <c r="L325" s="81"/>
      <c r="M325" s="81"/>
      <c r="N325" s="81"/>
    </row>
    <row r="326" spans="1:14" outlineLevel="1" x14ac:dyDescent="0.25">
      <c r="A326" s="51" t="s">
        <v>386</v>
      </c>
      <c r="B326" s="66" t="s">
        <v>387</v>
      </c>
      <c r="C326" s="51" t="s">
        <v>3115</v>
      </c>
      <c r="H326" s="49"/>
      <c r="I326" s="81"/>
      <c r="J326" s="81"/>
      <c r="K326" s="81"/>
      <c r="L326" s="81"/>
      <c r="M326" s="81"/>
      <c r="N326" s="81"/>
    </row>
    <row r="327" spans="1:14" outlineLevel="1" x14ac:dyDescent="0.25">
      <c r="A327" s="51" t="s">
        <v>388</v>
      </c>
      <c r="B327" s="66" t="s">
        <v>389</v>
      </c>
      <c r="C327" s="51" t="s">
        <v>3115</v>
      </c>
      <c r="H327" s="49"/>
      <c r="I327" s="81"/>
      <c r="J327" s="81"/>
      <c r="K327" s="81"/>
      <c r="L327" s="81"/>
      <c r="M327" s="81"/>
      <c r="N327" s="81"/>
    </row>
    <row r="328" spans="1:14" outlineLevel="1" x14ac:dyDescent="0.25">
      <c r="A328" s="51" t="s">
        <v>390</v>
      </c>
      <c r="B328" s="66" t="s">
        <v>391</v>
      </c>
      <c r="C328" s="51" t="s">
        <v>3115</v>
      </c>
      <c r="H328" s="49"/>
      <c r="I328" s="81"/>
      <c r="J328" s="81"/>
      <c r="K328" s="81"/>
      <c r="L328" s="81"/>
      <c r="M328" s="81"/>
      <c r="N328" s="81"/>
    </row>
    <row r="329" spans="1:14" ht="30" outlineLevel="1" x14ac:dyDescent="0.25">
      <c r="A329" s="51" t="s">
        <v>392</v>
      </c>
      <c r="B329" s="66" t="s">
        <v>393</v>
      </c>
      <c r="C329" s="51" t="s">
        <v>3427</v>
      </c>
      <c r="H329" s="49"/>
      <c r="I329" s="81"/>
      <c r="J329" s="81"/>
      <c r="K329" s="81"/>
      <c r="L329" s="81"/>
      <c r="M329" s="81"/>
      <c r="N329" s="81"/>
    </row>
    <row r="330" spans="1:14" outlineLevel="1" x14ac:dyDescent="0.25">
      <c r="A330" s="51" t="s">
        <v>394</v>
      </c>
      <c r="B330" s="80"/>
      <c r="H330" s="49"/>
      <c r="I330" s="81"/>
      <c r="J330" s="81"/>
      <c r="K330" s="81"/>
      <c r="L330" s="81"/>
      <c r="M330" s="81"/>
      <c r="N330" s="81"/>
    </row>
    <row r="331" spans="1:14" outlineLevel="1" x14ac:dyDescent="0.25">
      <c r="A331" s="51" t="s">
        <v>395</v>
      </c>
      <c r="B331" s="80"/>
      <c r="H331" s="49"/>
      <c r="I331" s="81"/>
      <c r="J331" s="81"/>
      <c r="K331" s="81"/>
      <c r="L331" s="81"/>
      <c r="M331" s="81"/>
      <c r="N331" s="81"/>
    </row>
    <row r="332" spans="1:14" outlineLevel="1" x14ac:dyDescent="0.25">
      <c r="A332" s="51" t="s">
        <v>396</v>
      </c>
      <c r="B332" s="80"/>
      <c r="H332" s="49"/>
      <c r="I332" s="81"/>
      <c r="J332" s="81"/>
      <c r="K332" s="81"/>
      <c r="L332" s="81"/>
      <c r="M332" s="81"/>
      <c r="N332" s="81"/>
    </row>
    <row r="333" spans="1:14" outlineLevel="1" x14ac:dyDescent="0.25">
      <c r="A333" s="51" t="s">
        <v>397</v>
      </c>
      <c r="B333" s="80"/>
      <c r="H333" s="49"/>
      <c r="I333" s="81"/>
      <c r="J333" s="81"/>
      <c r="K333" s="81"/>
      <c r="L333" s="81"/>
      <c r="M333" s="81"/>
      <c r="N333" s="81"/>
    </row>
    <row r="334" spans="1:14" outlineLevel="1" x14ac:dyDescent="0.25">
      <c r="A334" s="51" t="s">
        <v>398</v>
      </c>
      <c r="B334" s="80"/>
      <c r="H334" s="49"/>
      <c r="I334" s="81"/>
      <c r="J334" s="81"/>
      <c r="K334" s="81"/>
      <c r="L334" s="81"/>
      <c r="M334" s="81"/>
      <c r="N334" s="81"/>
    </row>
    <row r="335" spans="1:14" outlineLevel="1" x14ac:dyDescent="0.25">
      <c r="A335" s="51" t="s">
        <v>399</v>
      </c>
      <c r="B335" s="80"/>
      <c r="H335" s="49"/>
      <c r="I335" s="81"/>
      <c r="J335" s="81"/>
      <c r="K335" s="81"/>
      <c r="L335" s="81"/>
      <c r="M335" s="81"/>
      <c r="N335" s="81"/>
    </row>
    <row r="336" spans="1:14" outlineLevel="1" x14ac:dyDescent="0.25">
      <c r="A336" s="51" t="s">
        <v>400</v>
      </c>
      <c r="B336" s="80"/>
      <c r="H336" s="49"/>
      <c r="I336" s="81"/>
      <c r="J336" s="81"/>
      <c r="K336" s="81"/>
      <c r="L336" s="81"/>
      <c r="M336" s="81"/>
      <c r="N336" s="81"/>
    </row>
    <row r="337" spans="1:14" outlineLevel="1" x14ac:dyDescent="0.25">
      <c r="A337" s="51" t="s">
        <v>401</v>
      </c>
      <c r="B337" s="80"/>
      <c r="H337" s="49"/>
      <c r="I337" s="81"/>
      <c r="J337" s="81"/>
      <c r="K337" s="81"/>
      <c r="L337" s="81"/>
      <c r="M337" s="81"/>
      <c r="N337" s="81"/>
    </row>
    <row r="338" spans="1:14" outlineLevel="1" x14ac:dyDescent="0.25">
      <c r="A338" s="51" t="s">
        <v>402</v>
      </c>
      <c r="B338" s="80"/>
      <c r="H338" s="49"/>
      <c r="I338" s="81"/>
      <c r="J338" s="81"/>
      <c r="K338" s="81"/>
      <c r="L338" s="81"/>
      <c r="M338" s="81"/>
      <c r="N338" s="81"/>
    </row>
    <row r="339" spans="1:14" outlineLevel="1" x14ac:dyDescent="0.25">
      <c r="A339" s="51" t="s">
        <v>403</v>
      </c>
      <c r="B339" s="80"/>
      <c r="H339" s="49"/>
      <c r="I339" s="81"/>
      <c r="J339" s="81"/>
      <c r="K339" s="81"/>
      <c r="L339" s="81"/>
      <c r="M339" s="81"/>
      <c r="N339" s="81"/>
    </row>
    <row r="340" spans="1:14" outlineLevel="1" x14ac:dyDescent="0.25">
      <c r="A340" s="51" t="s">
        <v>404</v>
      </c>
      <c r="B340" s="80"/>
      <c r="H340" s="49"/>
      <c r="I340" s="81"/>
      <c r="J340" s="81"/>
      <c r="K340" s="81"/>
      <c r="L340" s="81"/>
      <c r="M340" s="81"/>
      <c r="N340" s="81"/>
    </row>
    <row r="341" spans="1:14" outlineLevel="1" x14ac:dyDescent="0.25">
      <c r="A341" s="51" t="s">
        <v>405</v>
      </c>
      <c r="B341" s="80"/>
      <c r="H341" s="49"/>
      <c r="I341" s="81"/>
      <c r="J341" s="81"/>
      <c r="K341" s="81"/>
      <c r="L341" s="81"/>
      <c r="M341" s="81"/>
      <c r="N341" s="81"/>
    </row>
    <row r="342" spans="1:14" outlineLevel="1" x14ac:dyDescent="0.25">
      <c r="A342" s="51" t="s">
        <v>406</v>
      </c>
      <c r="B342" s="80"/>
      <c r="H342" s="49"/>
      <c r="I342" s="81"/>
      <c r="J342" s="81"/>
      <c r="K342" s="81"/>
      <c r="L342" s="81"/>
      <c r="M342" s="81"/>
      <c r="N342" s="81"/>
    </row>
    <row r="343" spans="1:14" outlineLevel="1" x14ac:dyDescent="0.25">
      <c r="A343" s="51" t="s">
        <v>407</v>
      </c>
      <c r="B343" s="80"/>
      <c r="H343" s="49"/>
      <c r="I343" s="81"/>
      <c r="J343" s="81"/>
      <c r="K343" s="81"/>
      <c r="L343" s="81"/>
      <c r="M343" s="81"/>
      <c r="N343" s="81"/>
    </row>
    <row r="344" spans="1:14" outlineLevel="1" x14ac:dyDescent="0.25">
      <c r="A344" s="51" t="s">
        <v>408</v>
      </c>
      <c r="B344" s="80"/>
      <c r="H344" s="49"/>
      <c r="I344" s="81"/>
      <c r="J344" s="81"/>
      <c r="K344" s="81"/>
      <c r="L344" s="81"/>
      <c r="M344" s="81"/>
      <c r="N344" s="81"/>
    </row>
    <row r="345" spans="1:14" outlineLevel="1" x14ac:dyDescent="0.25">
      <c r="A345" s="51" t="s">
        <v>409</v>
      </c>
      <c r="B345" s="80"/>
      <c r="H345" s="49"/>
      <c r="I345" s="81"/>
      <c r="J345" s="81"/>
      <c r="K345" s="81"/>
      <c r="L345" s="81"/>
      <c r="M345" s="81"/>
      <c r="N345" s="81"/>
    </row>
    <row r="346" spans="1:14" outlineLevel="1" x14ac:dyDescent="0.25">
      <c r="A346" s="51" t="s">
        <v>410</v>
      </c>
      <c r="B346" s="80"/>
      <c r="H346" s="49"/>
      <c r="I346" s="81"/>
      <c r="J346" s="81"/>
      <c r="K346" s="81"/>
      <c r="L346" s="81"/>
      <c r="M346" s="81"/>
      <c r="N346" s="81"/>
    </row>
    <row r="347" spans="1:14" outlineLevel="1" x14ac:dyDescent="0.25">
      <c r="A347" s="51" t="s">
        <v>411</v>
      </c>
      <c r="B347" s="80"/>
      <c r="H347" s="49"/>
      <c r="I347" s="81"/>
      <c r="J347" s="81"/>
      <c r="K347" s="81"/>
      <c r="L347" s="81"/>
      <c r="M347" s="81"/>
      <c r="N347" s="81"/>
    </row>
    <row r="348" spans="1:14" outlineLevel="1" x14ac:dyDescent="0.25">
      <c r="A348" s="51" t="s">
        <v>412</v>
      </c>
      <c r="B348" s="80"/>
      <c r="H348" s="49"/>
      <c r="I348" s="81"/>
      <c r="J348" s="81"/>
      <c r="K348" s="81"/>
      <c r="L348" s="81"/>
      <c r="M348" s="81"/>
      <c r="N348" s="81"/>
    </row>
    <row r="349" spans="1:14" outlineLevel="1" x14ac:dyDescent="0.25">
      <c r="A349" s="51" t="s">
        <v>413</v>
      </c>
      <c r="B349" s="80"/>
      <c r="H349" s="49"/>
      <c r="I349" s="81"/>
      <c r="J349" s="81"/>
      <c r="K349" s="81"/>
      <c r="L349" s="81"/>
      <c r="M349" s="81"/>
      <c r="N349" s="81"/>
    </row>
    <row r="350" spans="1:14" outlineLevel="1" x14ac:dyDescent="0.25">
      <c r="A350" s="51" t="s">
        <v>414</v>
      </c>
      <c r="B350" s="80"/>
      <c r="H350" s="49"/>
      <c r="I350" s="81"/>
      <c r="J350" s="81"/>
      <c r="K350" s="81"/>
      <c r="L350" s="81"/>
      <c r="M350" s="81"/>
      <c r="N350" s="81"/>
    </row>
    <row r="351" spans="1:14" outlineLevel="1" x14ac:dyDescent="0.25">
      <c r="A351" s="51" t="s">
        <v>415</v>
      </c>
      <c r="B351" s="80"/>
      <c r="H351" s="49"/>
      <c r="I351" s="81"/>
      <c r="J351" s="81"/>
      <c r="K351" s="81"/>
      <c r="L351" s="81"/>
      <c r="M351" s="81"/>
      <c r="N351" s="81"/>
    </row>
    <row r="352" spans="1:14" outlineLevel="1" x14ac:dyDescent="0.25">
      <c r="A352" s="51" t="s">
        <v>416</v>
      </c>
      <c r="B352" s="80"/>
      <c r="H352" s="49"/>
      <c r="I352" s="81"/>
      <c r="J352" s="81"/>
      <c r="K352" s="81"/>
      <c r="L352" s="81"/>
      <c r="M352" s="81"/>
      <c r="N352" s="81"/>
    </row>
    <row r="353" spans="1:14" outlineLevel="1" x14ac:dyDescent="0.25">
      <c r="A353" s="51" t="s">
        <v>417</v>
      </c>
      <c r="B353" s="80"/>
      <c r="H353" s="49"/>
      <c r="I353" s="81"/>
      <c r="J353" s="81"/>
      <c r="K353" s="81"/>
      <c r="L353" s="81"/>
      <c r="M353" s="81"/>
      <c r="N353" s="81"/>
    </row>
    <row r="354" spans="1:14" outlineLevel="1" x14ac:dyDescent="0.25">
      <c r="A354" s="51" t="s">
        <v>418</v>
      </c>
      <c r="B354" s="80"/>
      <c r="H354" s="49"/>
      <c r="I354" s="81"/>
      <c r="J354" s="81"/>
      <c r="K354" s="81"/>
      <c r="L354" s="81"/>
      <c r="M354" s="81"/>
      <c r="N354" s="81"/>
    </row>
    <row r="355" spans="1:14" outlineLevel="1" x14ac:dyDescent="0.25">
      <c r="A355" s="51" t="s">
        <v>419</v>
      </c>
      <c r="B355" s="80"/>
      <c r="H355" s="49"/>
      <c r="I355" s="81"/>
      <c r="J355" s="81"/>
      <c r="K355" s="81"/>
      <c r="L355" s="81"/>
      <c r="M355" s="81"/>
      <c r="N355" s="81"/>
    </row>
    <row r="356" spans="1:14" outlineLevel="1" x14ac:dyDescent="0.25">
      <c r="A356" s="51" t="s">
        <v>420</v>
      </c>
      <c r="B356" s="80"/>
      <c r="H356" s="49"/>
      <c r="I356" s="81"/>
      <c r="J356" s="81"/>
      <c r="K356" s="81"/>
      <c r="L356" s="81"/>
      <c r="M356" s="81"/>
      <c r="N356" s="81"/>
    </row>
    <row r="357" spans="1:14" outlineLevel="1" x14ac:dyDescent="0.25">
      <c r="A357" s="51" t="s">
        <v>421</v>
      </c>
      <c r="B357" s="80"/>
      <c r="H357" s="49"/>
      <c r="I357" s="81"/>
      <c r="J357" s="81"/>
      <c r="K357" s="81"/>
      <c r="L357" s="81"/>
      <c r="M357" s="81"/>
      <c r="N357" s="81"/>
    </row>
    <row r="358" spans="1:14" outlineLevel="1" x14ac:dyDescent="0.25">
      <c r="A358" s="51" t="s">
        <v>422</v>
      </c>
      <c r="B358" s="80"/>
      <c r="H358" s="49"/>
      <c r="I358" s="81"/>
      <c r="J358" s="81"/>
      <c r="K358" s="81"/>
      <c r="L358" s="81"/>
      <c r="M358" s="81"/>
      <c r="N358" s="81"/>
    </row>
    <row r="359" spans="1:14" outlineLevel="1" x14ac:dyDescent="0.25">
      <c r="A359" s="51" t="s">
        <v>423</v>
      </c>
      <c r="B359" s="80"/>
      <c r="H359" s="49"/>
      <c r="I359" s="81"/>
      <c r="J359" s="81"/>
      <c r="K359" s="81"/>
      <c r="L359" s="81"/>
      <c r="M359" s="81"/>
      <c r="N359" s="81"/>
    </row>
    <row r="360" spans="1:14" outlineLevel="1" x14ac:dyDescent="0.25">
      <c r="A360" s="51" t="s">
        <v>424</v>
      </c>
      <c r="B360" s="80"/>
      <c r="H360" s="49"/>
      <c r="I360" s="81"/>
      <c r="J360" s="81"/>
      <c r="K360" s="81"/>
      <c r="L360" s="81"/>
      <c r="M360" s="81"/>
      <c r="N360" s="81"/>
    </row>
    <row r="361" spans="1:14" outlineLevel="1" x14ac:dyDescent="0.25">
      <c r="A361" s="51" t="s">
        <v>425</v>
      </c>
      <c r="B361" s="80"/>
      <c r="H361" s="49"/>
      <c r="I361" s="81"/>
      <c r="J361" s="81"/>
      <c r="K361" s="81"/>
      <c r="L361" s="81"/>
      <c r="M361" s="81"/>
      <c r="N361" s="81"/>
    </row>
    <row r="362" spans="1:14" outlineLevel="1" x14ac:dyDescent="0.25">
      <c r="A362" s="51" t="s">
        <v>426</v>
      </c>
      <c r="B362" s="80"/>
      <c r="H362" s="49"/>
      <c r="I362" s="81"/>
      <c r="J362" s="81"/>
      <c r="K362" s="81"/>
      <c r="L362" s="81"/>
      <c r="M362" s="81"/>
      <c r="N362" s="81"/>
    </row>
    <row r="363" spans="1:14" outlineLevel="1" x14ac:dyDescent="0.25">
      <c r="A363" s="51" t="s">
        <v>427</v>
      </c>
      <c r="B363" s="80"/>
      <c r="H363" s="49"/>
      <c r="I363" s="81"/>
      <c r="J363" s="81"/>
      <c r="K363" s="81"/>
      <c r="L363" s="81"/>
      <c r="M363" s="81"/>
      <c r="N363" s="81"/>
    </row>
    <row r="364" spans="1:14" outlineLevel="1" x14ac:dyDescent="0.25">
      <c r="A364" s="51" t="s">
        <v>428</v>
      </c>
      <c r="B364" s="80"/>
      <c r="H364" s="49"/>
      <c r="I364" s="81"/>
      <c r="J364" s="81"/>
      <c r="K364" s="81"/>
      <c r="L364" s="81"/>
      <c r="M364" s="81"/>
      <c r="N364" s="81"/>
    </row>
    <row r="365" spans="1:14" outlineLevel="1" x14ac:dyDescent="0.25">
      <c r="A365" s="51" t="s">
        <v>429</v>
      </c>
      <c r="B365" s="80"/>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17FA3463-EC19-46F5-BFAE-25EA8510D934}"/>
    <hyperlink ref="C30" r:id="rId6" xr:uid="{25AEE05C-BC56-4681-B0FF-08AD5F5F512F}"/>
    <hyperlink ref="C229" r:id="rId7" xr:uid="{F4EB1AAD-AE04-4DFC-8A6E-A6985B2E8550}"/>
    <hyperlink ref="C290" location="'D. Insert Nat Trans Templ'!O16" display="'D. Insert Nat Trans Templ'!O16" xr:uid="{5F7F8539-2331-496E-93F5-BA26BFE7C881}"/>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B269" sqref="B269"/>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430</v>
      </c>
      <c r="B1" s="48"/>
      <c r="C1" s="49"/>
      <c r="D1" s="49"/>
      <c r="E1" s="49"/>
      <c r="F1" s="214" t="s">
        <v>2955</v>
      </c>
    </row>
    <row r="2" spans="1:7" ht="15.75" thickBot="1" x14ac:dyDescent="0.3">
      <c r="A2" s="49"/>
      <c r="B2" s="49"/>
      <c r="C2" s="49"/>
      <c r="D2" s="49"/>
      <c r="E2" s="49"/>
      <c r="F2" s="49"/>
    </row>
    <row r="3" spans="1:7" ht="19.5" thickBot="1" x14ac:dyDescent="0.3">
      <c r="A3" s="52"/>
      <c r="B3" s="53" t="s">
        <v>71</v>
      </c>
      <c r="C3" s="195" t="s">
        <v>1515</v>
      </c>
      <c r="D3" s="52"/>
      <c r="E3" s="52"/>
      <c r="F3" s="49"/>
      <c r="G3" s="52"/>
    </row>
    <row r="4" spans="1:7" ht="15.75" thickBot="1" x14ac:dyDescent="0.3"/>
    <row r="5" spans="1:7" ht="18.75" x14ac:dyDescent="0.25">
      <c r="A5" s="55"/>
      <c r="B5" s="56" t="s">
        <v>431</v>
      </c>
      <c r="C5" s="55"/>
      <c r="E5" s="57"/>
      <c r="F5" s="57"/>
    </row>
    <row r="6" spans="1:7" x14ac:dyDescent="0.25">
      <c r="B6" s="117" t="s">
        <v>432</v>
      </c>
    </row>
    <row r="7" spans="1:7" x14ac:dyDescent="0.25">
      <c r="B7" s="218" t="s">
        <v>433</v>
      </c>
    </row>
    <row r="8" spans="1:7" ht="15.75" thickBot="1" x14ac:dyDescent="0.3">
      <c r="B8" s="219" t="s">
        <v>434</v>
      </c>
    </row>
    <row r="9" spans="1:7" x14ac:dyDescent="0.25">
      <c r="B9" s="118"/>
    </row>
    <row r="10" spans="1:7" ht="37.5" x14ac:dyDescent="0.25">
      <c r="A10" s="62" t="s">
        <v>80</v>
      </c>
      <c r="B10" s="62" t="s">
        <v>432</v>
      </c>
      <c r="C10" s="63"/>
      <c r="D10" s="63"/>
      <c r="E10" s="63"/>
      <c r="F10" s="63"/>
      <c r="G10" s="64"/>
    </row>
    <row r="11" spans="1:7" ht="15" customHeight="1" x14ac:dyDescent="0.25">
      <c r="A11" s="70"/>
      <c r="B11" s="71" t="s">
        <v>435</v>
      </c>
      <c r="C11" s="70" t="s">
        <v>110</v>
      </c>
      <c r="D11" s="70"/>
      <c r="E11" s="70"/>
      <c r="F11" s="73" t="s">
        <v>436</v>
      </c>
      <c r="G11" s="73"/>
    </row>
    <row r="12" spans="1:7" x14ac:dyDescent="0.25">
      <c r="A12" s="51" t="s">
        <v>437</v>
      </c>
      <c r="B12" s="51" t="s">
        <v>438</v>
      </c>
      <c r="C12" s="131">
        <f>'A. HTT General'!C53</f>
        <v>38051.740274650263</v>
      </c>
      <c r="F12" s="138">
        <f>IF($C$15=0,"",IF(C12="[for completion]","",C12/$C$15))</f>
        <v>1</v>
      </c>
    </row>
    <row r="13" spans="1:7" x14ac:dyDescent="0.25">
      <c r="A13" s="51" t="s">
        <v>439</v>
      </c>
      <c r="B13" s="51" t="s">
        <v>440</v>
      </c>
      <c r="C13" s="131">
        <v>0</v>
      </c>
      <c r="F13" s="138">
        <f>IF($C$15=0,"",IF(C13="[for completion]","",C13/$C$15))</f>
        <v>0</v>
      </c>
    </row>
    <row r="14" spans="1:7" x14ac:dyDescent="0.25">
      <c r="A14" s="51" t="s">
        <v>441</v>
      </c>
      <c r="B14" s="51" t="s">
        <v>139</v>
      </c>
      <c r="C14" s="131">
        <v>0</v>
      </c>
      <c r="F14" s="138">
        <f>IF($C$15=0,"",IF(C14="[for completion]","",C14/$C$15))</f>
        <v>0</v>
      </c>
    </row>
    <row r="15" spans="1:7" x14ac:dyDescent="0.25">
      <c r="A15" s="51" t="s">
        <v>442</v>
      </c>
      <c r="B15" s="119" t="s">
        <v>141</v>
      </c>
      <c r="C15" s="131">
        <f>SUM(C12:C14)</f>
        <v>38051.740274650263</v>
      </c>
      <c r="F15" s="126">
        <f>SUM(F12:F14)</f>
        <v>1</v>
      </c>
    </row>
    <row r="16" spans="1:7" outlineLevel="1" x14ac:dyDescent="0.25">
      <c r="A16" s="51" t="s">
        <v>443</v>
      </c>
      <c r="B16" s="80"/>
      <c r="C16" s="131"/>
      <c r="F16" s="138"/>
    </row>
    <row r="17" spans="1:7" outlineLevel="1" x14ac:dyDescent="0.25">
      <c r="A17" s="51" t="s">
        <v>444</v>
      </c>
      <c r="B17" s="80"/>
      <c r="C17" s="131"/>
      <c r="F17" s="138"/>
    </row>
    <row r="18" spans="1:7" outlineLevel="1" x14ac:dyDescent="0.25">
      <c r="A18" s="51" t="s">
        <v>445</v>
      </c>
      <c r="B18" s="80"/>
      <c r="C18" s="131"/>
      <c r="F18" s="138"/>
    </row>
    <row r="19" spans="1:7" outlineLevel="1" x14ac:dyDescent="0.25">
      <c r="A19" s="51" t="s">
        <v>446</v>
      </c>
      <c r="B19" s="80"/>
      <c r="C19" s="131"/>
      <c r="F19" s="138"/>
    </row>
    <row r="20" spans="1:7" outlineLevel="1" x14ac:dyDescent="0.25">
      <c r="A20" s="51" t="s">
        <v>447</v>
      </c>
      <c r="B20" s="80"/>
      <c r="C20" s="131"/>
      <c r="F20" s="138"/>
    </row>
    <row r="21" spans="1:7" outlineLevel="1" x14ac:dyDescent="0.25">
      <c r="A21" s="51" t="s">
        <v>448</v>
      </c>
      <c r="B21" s="80"/>
      <c r="C21" s="131"/>
      <c r="F21" s="138"/>
    </row>
    <row r="22" spans="1:7" outlineLevel="1" x14ac:dyDescent="0.25">
      <c r="A22" s="51" t="s">
        <v>449</v>
      </c>
      <c r="B22" s="80"/>
      <c r="C22" s="131"/>
      <c r="F22" s="138"/>
    </row>
    <row r="23" spans="1:7" outlineLevel="1" x14ac:dyDescent="0.25">
      <c r="A23" s="51" t="s">
        <v>450</v>
      </c>
      <c r="B23" s="80"/>
      <c r="C23" s="131"/>
      <c r="F23" s="138"/>
    </row>
    <row r="24" spans="1:7" outlineLevel="1" x14ac:dyDescent="0.25">
      <c r="A24" s="51" t="s">
        <v>451</v>
      </c>
      <c r="B24" s="80"/>
      <c r="C24" s="131"/>
      <c r="F24" s="138"/>
    </row>
    <row r="25" spans="1:7" outlineLevel="1" x14ac:dyDescent="0.25">
      <c r="A25" s="51" t="s">
        <v>452</v>
      </c>
      <c r="B25" s="80"/>
      <c r="C25" s="131"/>
      <c r="F25" s="138"/>
    </row>
    <row r="26" spans="1:7" outlineLevel="1" x14ac:dyDescent="0.25">
      <c r="A26" s="51" t="s">
        <v>453</v>
      </c>
      <c r="B26" s="80"/>
      <c r="C26" s="134"/>
      <c r="D26" s="81"/>
      <c r="E26" s="81"/>
      <c r="F26" s="138"/>
    </row>
    <row r="27" spans="1:7" ht="15" customHeight="1" x14ac:dyDescent="0.25">
      <c r="A27" s="70"/>
      <c r="B27" s="71" t="s">
        <v>454</v>
      </c>
      <c r="C27" s="70" t="s">
        <v>455</v>
      </c>
      <c r="D27" s="70" t="s">
        <v>456</v>
      </c>
      <c r="E27" s="72"/>
      <c r="F27" s="70" t="s">
        <v>457</v>
      </c>
      <c r="G27" s="73"/>
    </row>
    <row r="28" spans="1:7" x14ac:dyDescent="0.25">
      <c r="A28" s="51" t="s">
        <v>458</v>
      </c>
      <c r="B28" s="51" t="s">
        <v>459</v>
      </c>
      <c r="C28" s="132">
        <f>'D. Insert Nat Trans Templ'!E255</f>
        <v>120748</v>
      </c>
      <c r="D28" s="132">
        <v>0</v>
      </c>
      <c r="F28" s="132">
        <f>IF(AND(C28="[For completion]",D28="[For completion]"),"[For completion]",SUM(C28:D28))</f>
        <v>120748</v>
      </c>
    </row>
    <row r="29" spans="1:7" outlineLevel="1" x14ac:dyDescent="0.25">
      <c r="A29" s="51" t="s">
        <v>460</v>
      </c>
      <c r="B29" s="66" t="s">
        <v>461</v>
      </c>
      <c r="C29" s="132"/>
      <c r="D29" s="132"/>
      <c r="F29" s="132"/>
    </row>
    <row r="30" spans="1:7" outlineLevel="1" x14ac:dyDescent="0.25">
      <c r="A30" s="51" t="s">
        <v>462</v>
      </c>
      <c r="B30" s="66" t="s">
        <v>463</v>
      </c>
      <c r="C30" s="132"/>
      <c r="D30" s="132"/>
      <c r="F30" s="132"/>
    </row>
    <row r="31" spans="1:7" outlineLevel="1" x14ac:dyDescent="0.25">
      <c r="A31" s="51" t="s">
        <v>464</v>
      </c>
      <c r="B31" s="66"/>
    </row>
    <row r="32" spans="1:7" outlineLevel="1" x14ac:dyDescent="0.25">
      <c r="A32" s="51" t="s">
        <v>465</v>
      </c>
      <c r="B32" s="66"/>
    </row>
    <row r="33" spans="1:7" outlineLevel="1" x14ac:dyDescent="0.25">
      <c r="A33" s="51" t="s">
        <v>1556</v>
      </c>
      <c r="B33" s="66"/>
    </row>
    <row r="34" spans="1:7" outlineLevel="1" x14ac:dyDescent="0.25">
      <c r="A34" s="51" t="s">
        <v>1557</v>
      </c>
      <c r="B34" s="66"/>
    </row>
    <row r="35" spans="1:7" ht="15" customHeight="1" x14ac:dyDescent="0.25">
      <c r="A35" s="70"/>
      <c r="B35" s="71" t="s">
        <v>466</v>
      </c>
      <c r="C35" s="70" t="s">
        <v>467</v>
      </c>
      <c r="D35" s="70" t="s">
        <v>468</v>
      </c>
      <c r="E35" s="72"/>
      <c r="F35" s="73" t="s">
        <v>436</v>
      </c>
      <c r="G35" s="73"/>
    </row>
    <row r="36" spans="1:7" x14ac:dyDescent="0.25">
      <c r="A36" s="51" t="s">
        <v>469</v>
      </c>
      <c r="B36" s="51" t="s">
        <v>470</v>
      </c>
      <c r="C36" s="126">
        <f>(29541061.39/10^6)/C15</f>
        <v>7.7633929951109217E-4</v>
      </c>
      <c r="D36" s="126">
        <v>0</v>
      </c>
      <c r="E36" s="146"/>
      <c r="F36" s="126">
        <f>IF(AND(C36="[For completion]",D36="[For completion]"),"[For completion]",SUM(C36:D36))</f>
        <v>7.7633929951109217E-4</v>
      </c>
    </row>
    <row r="37" spans="1:7" outlineLevel="1" x14ac:dyDescent="0.25">
      <c r="A37" s="51" t="s">
        <v>471</v>
      </c>
      <c r="C37" s="126"/>
      <c r="D37" s="126"/>
      <c r="E37" s="146"/>
      <c r="F37" s="126"/>
    </row>
    <row r="38" spans="1:7" outlineLevel="1" x14ac:dyDescent="0.25">
      <c r="A38" s="51" t="s">
        <v>472</v>
      </c>
      <c r="C38" s="126"/>
      <c r="D38" s="126"/>
      <c r="E38" s="146"/>
      <c r="F38" s="126"/>
    </row>
    <row r="39" spans="1:7" outlineLevel="1" x14ac:dyDescent="0.25">
      <c r="A39" s="51" t="s">
        <v>473</v>
      </c>
      <c r="C39" s="126"/>
      <c r="D39" s="126"/>
      <c r="E39" s="146"/>
      <c r="F39" s="126"/>
    </row>
    <row r="40" spans="1:7" outlineLevel="1" x14ac:dyDescent="0.25">
      <c r="A40" s="51" t="s">
        <v>474</v>
      </c>
      <c r="C40" s="126"/>
      <c r="D40" s="126"/>
      <c r="E40" s="146"/>
      <c r="F40" s="126"/>
    </row>
    <row r="41" spans="1:7" outlineLevel="1" x14ac:dyDescent="0.25">
      <c r="A41" s="51" t="s">
        <v>475</v>
      </c>
      <c r="C41" s="126"/>
      <c r="D41" s="126"/>
      <c r="E41" s="146"/>
      <c r="F41" s="126"/>
    </row>
    <row r="42" spans="1:7" outlineLevel="1" x14ac:dyDescent="0.25">
      <c r="A42" s="51" t="s">
        <v>476</v>
      </c>
      <c r="C42" s="126"/>
      <c r="D42" s="126"/>
      <c r="E42" s="146"/>
      <c r="F42" s="126"/>
    </row>
    <row r="43" spans="1:7" ht="15" customHeight="1" x14ac:dyDescent="0.25">
      <c r="A43" s="70"/>
      <c r="B43" s="71" t="s">
        <v>477</v>
      </c>
      <c r="C43" s="70" t="s">
        <v>467</v>
      </c>
      <c r="D43" s="70" t="s">
        <v>468</v>
      </c>
      <c r="E43" s="72"/>
      <c r="F43" s="73" t="s">
        <v>436</v>
      </c>
      <c r="G43" s="73"/>
    </row>
    <row r="44" spans="1:7" x14ac:dyDescent="0.25">
      <c r="A44" s="51" t="s">
        <v>478</v>
      </c>
      <c r="B44" s="93" t="s">
        <v>479</v>
      </c>
      <c r="C44" s="125">
        <f>SUM(C45:C71)</f>
        <v>0</v>
      </c>
      <c r="D44" s="125">
        <f>SUM(D45:D71)</f>
        <v>0</v>
      </c>
      <c r="E44" s="126"/>
      <c r="F44" s="125">
        <f>SUM(F45:F71)</f>
        <v>0</v>
      </c>
      <c r="G44" s="51"/>
    </row>
    <row r="45" spans="1:7" x14ac:dyDescent="0.25">
      <c r="A45" s="51" t="s">
        <v>480</v>
      </c>
      <c r="B45" s="51" t="s">
        <v>481</v>
      </c>
      <c r="C45" s="126">
        <v>0</v>
      </c>
      <c r="D45" s="126">
        <v>0</v>
      </c>
      <c r="E45" s="126"/>
      <c r="F45" s="126">
        <v>0</v>
      </c>
      <c r="G45" s="51"/>
    </row>
    <row r="46" spans="1:7" x14ac:dyDescent="0.25">
      <c r="A46" s="51" t="s">
        <v>482</v>
      </c>
      <c r="B46" s="51" t="s">
        <v>483</v>
      </c>
      <c r="C46" s="126">
        <v>0</v>
      </c>
      <c r="D46" s="126">
        <v>0</v>
      </c>
      <c r="E46" s="126"/>
      <c r="F46" s="126">
        <v>0</v>
      </c>
      <c r="G46" s="51"/>
    </row>
    <row r="47" spans="1:7" x14ac:dyDescent="0.25">
      <c r="A47" s="51" t="s">
        <v>484</v>
      </c>
      <c r="B47" s="51" t="s">
        <v>485</v>
      </c>
      <c r="C47" s="126">
        <v>0</v>
      </c>
      <c r="D47" s="126">
        <v>0</v>
      </c>
      <c r="E47" s="126"/>
      <c r="F47" s="126">
        <v>0</v>
      </c>
      <c r="G47" s="51"/>
    </row>
    <row r="48" spans="1:7" x14ac:dyDescent="0.25">
      <c r="A48" s="51" t="s">
        <v>486</v>
      </c>
      <c r="B48" s="51" t="s">
        <v>487</v>
      </c>
      <c r="C48" s="126">
        <v>0</v>
      </c>
      <c r="D48" s="126">
        <v>0</v>
      </c>
      <c r="E48" s="126"/>
      <c r="F48" s="126">
        <v>0</v>
      </c>
      <c r="G48" s="51"/>
    </row>
    <row r="49" spans="1:7" x14ac:dyDescent="0.25">
      <c r="A49" s="51" t="s">
        <v>488</v>
      </c>
      <c r="B49" s="51" t="s">
        <v>489</v>
      </c>
      <c r="C49" s="126">
        <v>0</v>
      </c>
      <c r="D49" s="126">
        <v>0</v>
      </c>
      <c r="E49" s="126"/>
      <c r="F49" s="126">
        <v>0</v>
      </c>
      <c r="G49" s="51"/>
    </row>
    <row r="50" spans="1:7" x14ac:dyDescent="0.25">
      <c r="A50" s="51" t="s">
        <v>490</v>
      </c>
      <c r="B50" s="51" t="s">
        <v>2256</v>
      </c>
      <c r="C50" s="126">
        <v>0</v>
      </c>
      <c r="D50" s="126">
        <v>0</v>
      </c>
      <c r="E50" s="126"/>
      <c r="F50" s="126">
        <v>0</v>
      </c>
      <c r="G50" s="51"/>
    </row>
    <row r="51" spans="1:7" x14ac:dyDescent="0.25">
      <c r="A51" s="51" t="s">
        <v>491</v>
      </c>
      <c r="B51" s="51" t="s">
        <v>492</v>
      </c>
      <c r="C51" s="126">
        <v>0</v>
      </c>
      <c r="D51" s="126">
        <v>0</v>
      </c>
      <c r="E51" s="126"/>
      <c r="F51" s="126">
        <v>0</v>
      </c>
      <c r="G51" s="51"/>
    </row>
    <row r="52" spans="1:7" x14ac:dyDescent="0.25">
      <c r="A52" s="51" t="s">
        <v>493</v>
      </c>
      <c r="B52" s="51" t="s">
        <v>494</v>
      </c>
      <c r="C52" s="126">
        <v>0</v>
      </c>
      <c r="D52" s="126">
        <v>0</v>
      </c>
      <c r="E52" s="126"/>
      <c r="F52" s="126">
        <v>0</v>
      </c>
      <c r="G52" s="51"/>
    </row>
    <row r="53" spans="1:7" x14ac:dyDescent="0.25">
      <c r="A53" s="51" t="s">
        <v>495</v>
      </c>
      <c r="B53" s="51" t="s">
        <v>496</v>
      </c>
      <c r="C53" s="126">
        <v>0</v>
      </c>
      <c r="D53" s="126">
        <v>0</v>
      </c>
      <c r="E53" s="126"/>
      <c r="F53" s="126">
        <v>0</v>
      </c>
      <c r="G53" s="51"/>
    </row>
    <row r="54" spans="1:7" x14ac:dyDescent="0.25">
      <c r="A54" s="51" t="s">
        <v>497</v>
      </c>
      <c r="B54" s="51" t="s">
        <v>498</v>
      </c>
      <c r="C54" s="126">
        <v>0</v>
      </c>
      <c r="D54" s="126">
        <v>0</v>
      </c>
      <c r="E54" s="126"/>
      <c r="F54" s="126">
        <v>0</v>
      </c>
      <c r="G54" s="51"/>
    </row>
    <row r="55" spans="1:7" x14ac:dyDescent="0.25">
      <c r="A55" s="51" t="s">
        <v>499</v>
      </c>
      <c r="B55" s="51" t="s">
        <v>500</v>
      </c>
      <c r="C55" s="126">
        <v>0</v>
      </c>
      <c r="D55" s="126">
        <v>0</v>
      </c>
      <c r="E55" s="126"/>
      <c r="F55" s="126">
        <v>0</v>
      </c>
      <c r="G55" s="51"/>
    </row>
    <row r="56" spans="1:7" x14ac:dyDescent="0.25">
      <c r="A56" s="51" t="s">
        <v>501</v>
      </c>
      <c r="B56" s="51" t="s">
        <v>502</v>
      </c>
      <c r="C56" s="126">
        <v>0</v>
      </c>
      <c r="D56" s="126">
        <v>0</v>
      </c>
      <c r="E56" s="126"/>
      <c r="F56" s="126">
        <v>0</v>
      </c>
      <c r="G56" s="51"/>
    </row>
    <row r="57" spans="1:7" x14ac:dyDescent="0.25">
      <c r="A57" s="51" t="s">
        <v>503</v>
      </c>
      <c r="B57" s="51" t="s">
        <v>504</v>
      </c>
      <c r="C57" s="126">
        <v>0</v>
      </c>
      <c r="D57" s="126">
        <v>0</v>
      </c>
      <c r="E57" s="126"/>
      <c r="F57" s="126">
        <v>0</v>
      </c>
      <c r="G57" s="51"/>
    </row>
    <row r="58" spans="1:7" x14ac:dyDescent="0.25">
      <c r="A58" s="51" t="s">
        <v>505</v>
      </c>
      <c r="B58" s="51" t="s">
        <v>506</v>
      </c>
      <c r="C58" s="126">
        <v>0</v>
      </c>
      <c r="D58" s="126">
        <v>0</v>
      </c>
      <c r="E58" s="126"/>
      <c r="F58" s="126">
        <v>0</v>
      </c>
      <c r="G58" s="51"/>
    </row>
    <row r="59" spans="1:7" x14ac:dyDescent="0.25">
      <c r="A59" s="51" t="s">
        <v>507</v>
      </c>
      <c r="B59" s="51" t="s">
        <v>508</v>
      </c>
      <c r="C59" s="126">
        <v>0</v>
      </c>
      <c r="D59" s="126">
        <v>0</v>
      </c>
      <c r="E59" s="126"/>
      <c r="F59" s="126">
        <v>0</v>
      </c>
      <c r="G59" s="51"/>
    </row>
    <row r="60" spans="1:7" x14ac:dyDescent="0.25">
      <c r="A60" s="51" t="s">
        <v>509</v>
      </c>
      <c r="B60" s="51" t="s">
        <v>3</v>
      </c>
      <c r="C60" s="126">
        <v>0</v>
      </c>
      <c r="D60" s="126">
        <v>0</v>
      </c>
      <c r="E60" s="126"/>
      <c r="F60" s="126">
        <v>0</v>
      </c>
      <c r="G60" s="51"/>
    </row>
    <row r="61" spans="1:7" x14ac:dyDescent="0.25">
      <c r="A61" s="51" t="s">
        <v>510</v>
      </c>
      <c r="B61" s="51" t="s">
        <v>511</v>
      </c>
      <c r="C61" s="126">
        <v>0</v>
      </c>
      <c r="D61" s="126">
        <v>0</v>
      </c>
      <c r="E61" s="126"/>
      <c r="F61" s="126">
        <v>0</v>
      </c>
      <c r="G61" s="51"/>
    </row>
    <row r="62" spans="1:7" x14ac:dyDescent="0.25">
      <c r="A62" s="51" t="s">
        <v>512</v>
      </c>
      <c r="B62" s="51" t="s">
        <v>513</v>
      </c>
      <c r="C62" s="126">
        <v>0</v>
      </c>
      <c r="D62" s="126">
        <v>0</v>
      </c>
      <c r="E62" s="126"/>
      <c r="F62" s="126">
        <v>0</v>
      </c>
      <c r="G62" s="51"/>
    </row>
    <row r="63" spans="1:7" x14ac:dyDescent="0.25">
      <c r="A63" s="51" t="s">
        <v>514</v>
      </c>
      <c r="B63" s="51" t="s">
        <v>515</v>
      </c>
      <c r="C63" s="126">
        <v>0</v>
      </c>
      <c r="D63" s="126">
        <v>0</v>
      </c>
      <c r="E63" s="126"/>
      <c r="F63" s="126">
        <v>0</v>
      </c>
      <c r="G63" s="51"/>
    </row>
    <row r="64" spans="1:7" x14ac:dyDescent="0.25">
      <c r="A64" s="51" t="s">
        <v>516</v>
      </c>
      <c r="B64" s="51" t="s">
        <v>517</v>
      </c>
      <c r="C64" s="126">
        <v>0</v>
      </c>
      <c r="D64" s="126">
        <v>0</v>
      </c>
      <c r="E64" s="126"/>
      <c r="F64" s="126">
        <v>0</v>
      </c>
      <c r="G64" s="51"/>
    </row>
    <row r="65" spans="1:7" x14ac:dyDescent="0.25">
      <c r="A65" s="51" t="s">
        <v>518</v>
      </c>
      <c r="B65" s="51" t="s">
        <v>519</v>
      </c>
      <c r="C65" s="126">
        <v>0</v>
      </c>
      <c r="D65" s="126">
        <v>0</v>
      </c>
      <c r="E65" s="126"/>
      <c r="F65" s="126">
        <v>0</v>
      </c>
      <c r="G65" s="51"/>
    </row>
    <row r="66" spans="1:7" x14ac:dyDescent="0.25">
      <c r="A66" s="51" t="s">
        <v>520</v>
      </c>
      <c r="B66" s="51" t="s">
        <v>521</v>
      </c>
      <c r="C66" s="126">
        <v>0</v>
      </c>
      <c r="D66" s="126">
        <v>0</v>
      </c>
      <c r="E66" s="126"/>
      <c r="F66" s="126">
        <v>0</v>
      </c>
      <c r="G66" s="51"/>
    </row>
    <row r="67" spans="1:7" x14ac:dyDescent="0.25">
      <c r="A67" s="51" t="s">
        <v>522</v>
      </c>
      <c r="B67" s="51" t="s">
        <v>523</v>
      </c>
      <c r="C67" s="126">
        <v>0</v>
      </c>
      <c r="D67" s="126">
        <v>0</v>
      </c>
      <c r="E67" s="126"/>
      <c r="F67" s="126">
        <v>0</v>
      </c>
      <c r="G67" s="51"/>
    </row>
    <row r="68" spans="1:7" x14ac:dyDescent="0.25">
      <c r="A68" s="51" t="s">
        <v>524</v>
      </c>
      <c r="B68" s="51" t="s">
        <v>525</v>
      </c>
      <c r="C68" s="126">
        <v>0</v>
      </c>
      <c r="D68" s="126">
        <v>0</v>
      </c>
      <c r="E68" s="126"/>
      <c r="F68" s="126">
        <v>0</v>
      </c>
      <c r="G68" s="51"/>
    </row>
    <row r="69" spans="1:7" x14ac:dyDescent="0.25">
      <c r="A69" s="51" t="s">
        <v>526</v>
      </c>
      <c r="B69" s="51" t="s">
        <v>527</v>
      </c>
      <c r="C69" s="126">
        <v>0</v>
      </c>
      <c r="D69" s="126">
        <v>0</v>
      </c>
      <c r="E69" s="126"/>
      <c r="F69" s="126">
        <v>0</v>
      </c>
      <c r="G69" s="51"/>
    </row>
    <row r="70" spans="1:7" x14ac:dyDescent="0.25">
      <c r="A70" s="51" t="s">
        <v>528</v>
      </c>
      <c r="B70" s="51" t="s">
        <v>529</v>
      </c>
      <c r="C70" s="126">
        <v>0</v>
      </c>
      <c r="D70" s="126">
        <v>0</v>
      </c>
      <c r="E70" s="126"/>
      <c r="F70" s="126">
        <v>0</v>
      </c>
      <c r="G70" s="51"/>
    </row>
    <row r="71" spans="1:7" x14ac:dyDescent="0.25">
      <c r="A71" s="51" t="s">
        <v>530</v>
      </c>
      <c r="B71" s="51" t="s">
        <v>6</v>
      </c>
      <c r="C71" s="126">
        <v>0</v>
      </c>
      <c r="D71" s="126">
        <v>0</v>
      </c>
      <c r="E71" s="126"/>
      <c r="F71" s="126">
        <v>0</v>
      </c>
      <c r="G71" s="51"/>
    </row>
    <row r="72" spans="1:7" x14ac:dyDescent="0.25">
      <c r="A72" s="51" t="s">
        <v>531</v>
      </c>
      <c r="B72" s="93" t="s">
        <v>296</v>
      </c>
      <c r="C72" s="125">
        <f>SUM(C73:C75)</f>
        <v>0</v>
      </c>
      <c r="D72" s="125">
        <f>SUM(D73:D75)</f>
        <v>0</v>
      </c>
      <c r="E72" s="126"/>
      <c r="F72" s="125">
        <f>SUM(F73:F75)</f>
        <v>0</v>
      </c>
      <c r="G72" s="51"/>
    </row>
    <row r="73" spans="1:7" x14ac:dyDescent="0.25">
      <c r="A73" s="51" t="s">
        <v>533</v>
      </c>
      <c r="B73" s="51" t="s">
        <v>535</v>
      </c>
      <c r="C73" s="126">
        <v>0</v>
      </c>
      <c r="D73" s="126">
        <v>0</v>
      </c>
      <c r="E73" s="126"/>
      <c r="F73" s="126">
        <v>0</v>
      </c>
      <c r="G73" s="51"/>
    </row>
    <row r="74" spans="1:7" x14ac:dyDescent="0.25">
      <c r="A74" s="51" t="s">
        <v>534</v>
      </c>
      <c r="B74" s="51" t="s">
        <v>537</v>
      </c>
      <c r="C74" s="126">
        <v>0</v>
      </c>
      <c r="D74" s="126">
        <v>0</v>
      </c>
      <c r="E74" s="126"/>
      <c r="F74" s="126">
        <v>0</v>
      </c>
      <c r="G74" s="51"/>
    </row>
    <row r="75" spans="1:7" x14ac:dyDescent="0.25">
      <c r="A75" s="51" t="s">
        <v>536</v>
      </c>
      <c r="B75" s="51" t="s">
        <v>2</v>
      </c>
      <c r="C75" s="126">
        <v>0</v>
      </c>
      <c r="D75" s="126">
        <v>0</v>
      </c>
      <c r="E75" s="126"/>
      <c r="F75" s="126">
        <v>0</v>
      </c>
      <c r="G75" s="51"/>
    </row>
    <row r="76" spans="1:7" x14ac:dyDescent="0.25">
      <c r="A76" s="51" t="s">
        <v>1511</v>
      </c>
      <c r="B76" s="93" t="s">
        <v>139</v>
      </c>
      <c r="C76" s="125">
        <f>SUM(C77:C87)</f>
        <v>1</v>
      </c>
      <c r="D76" s="125">
        <f>SUM(D77:D87)</f>
        <v>0</v>
      </c>
      <c r="E76" s="126"/>
      <c r="F76" s="125">
        <f>SUM(F77:F87)</f>
        <v>1</v>
      </c>
      <c r="G76" s="51"/>
    </row>
    <row r="77" spans="1:7" x14ac:dyDescent="0.25">
      <c r="A77" s="51" t="s">
        <v>538</v>
      </c>
      <c r="B77" s="68" t="s">
        <v>298</v>
      </c>
      <c r="C77" s="126">
        <v>0</v>
      </c>
      <c r="D77" s="126">
        <v>0</v>
      </c>
      <c r="E77" s="126"/>
      <c r="F77" s="126">
        <v>0</v>
      </c>
      <c r="G77" s="51"/>
    </row>
    <row r="78" spans="1:7" x14ac:dyDescent="0.25">
      <c r="A78" s="51" t="s">
        <v>539</v>
      </c>
      <c r="B78" s="51" t="s">
        <v>532</v>
      </c>
      <c r="C78" s="126">
        <v>0</v>
      </c>
      <c r="D78" s="126">
        <v>0</v>
      </c>
      <c r="E78" s="126"/>
      <c r="F78" s="126">
        <v>0</v>
      </c>
      <c r="G78" s="51"/>
    </row>
    <row r="79" spans="1:7" x14ac:dyDescent="0.25">
      <c r="A79" s="51" t="s">
        <v>540</v>
      </c>
      <c r="B79" s="68" t="s">
        <v>300</v>
      </c>
      <c r="C79" s="126">
        <v>0</v>
      </c>
      <c r="D79" s="126">
        <v>0</v>
      </c>
      <c r="E79" s="126"/>
      <c r="F79" s="126">
        <v>0</v>
      </c>
      <c r="G79" s="51"/>
    </row>
    <row r="80" spans="1:7" x14ac:dyDescent="0.25">
      <c r="A80" s="51" t="s">
        <v>541</v>
      </c>
      <c r="B80" s="68" t="s">
        <v>302</v>
      </c>
      <c r="C80" s="126">
        <v>0</v>
      </c>
      <c r="D80" s="126">
        <v>0</v>
      </c>
      <c r="E80" s="126"/>
      <c r="F80" s="126">
        <v>0</v>
      </c>
      <c r="G80" s="51"/>
    </row>
    <row r="81" spans="1:7" x14ac:dyDescent="0.25">
      <c r="A81" s="51" t="s">
        <v>542</v>
      </c>
      <c r="B81" s="68" t="s">
        <v>12</v>
      </c>
      <c r="C81" s="126">
        <v>1</v>
      </c>
      <c r="D81" s="126">
        <v>0</v>
      </c>
      <c r="E81" s="126"/>
      <c r="F81" s="126">
        <f>D81+C81</f>
        <v>1</v>
      </c>
      <c r="G81" s="51"/>
    </row>
    <row r="82" spans="1:7" x14ac:dyDescent="0.25">
      <c r="A82" s="51" t="s">
        <v>543</v>
      </c>
      <c r="B82" s="68" t="s">
        <v>305</v>
      </c>
      <c r="C82" s="126">
        <v>0</v>
      </c>
      <c r="D82" s="126">
        <v>0</v>
      </c>
      <c r="E82" s="126"/>
      <c r="F82" s="126">
        <v>0</v>
      </c>
      <c r="G82" s="51"/>
    </row>
    <row r="83" spans="1:7" x14ac:dyDescent="0.25">
      <c r="A83" s="51" t="s">
        <v>544</v>
      </c>
      <c r="B83" s="68" t="s">
        <v>307</v>
      </c>
      <c r="C83" s="126">
        <v>0</v>
      </c>
      <c r="D83" s="126">
        <v>0</v>
      </c>
      <c r="E83" s="126"/>
      <c r="F83" s="126">
        <v>0</v>
      </c>
      <c r="G83" s="51"/>
    </row>
    <row r="84" spans="1:7" x14ac:dyDescent="0.25">
      <c r="A84" s="51" t="s">
        <v>545</v>
      </c>
      <c r="B84" s="68" t="s">
        <v>309</v>
      </c>
      <c r="C84" s="126">
        <v>0</v>
      </c>
      <c r="D84" s="126">
        <v>0</v>
      </c>
      <c r="E84" s="126"/>
      <c r="F84" s="126">
        <v>0</v>
      </c>
      <c r="G84" s="51"/>
    </row>
    <row r="85" spans="1:7" x14ac:dyDescent="0.25">
      <c r="A85" s="51" t="s">
        <v>546</v>
      </c>
      <c r="B85" s="68" t="s">
        <v>311</v>
      </c>
      <c r="C85" s="126">
        <v>0</v>
      </c>
      <c r="D85" s="126">
        <v>0</v>
      </c>
      <c r="E85" s="126"/>
      <c r="F85" s="126">
        <v>0</v>
      </c>
      <c r="G85" s="51"/>
    </row>
    <row r="86" spans="1:7" x14ac:dyDescent="0.25">
      <c r="A86" s="51" t="s">
        <v>547</v>
      </c>
      <c r="B86" s="68" t="s">
        <v>313</v>
      </c>
      <c r="C86" s="126">
        <v>0</v>
      </c>
      <c r="D86" s="126">
        <v>0</v>
      </c>
      <c r="E86" s="126"/>
      <c r="F86" s="126">
        <v>0</v>
      </c>
      <c r="G86" s="51"/>
    </row>
    <row r="87" spans="1:7" x14ac:dyDescent="0.25">
      <c r="A87" s="51" t="s">
        <v>548</v>
      </c>
      <c r="B87" s="68" t="s">
        <v>139</v>
      </c>
      <c r="C87" s="126">
        <v>0</v>
      </c>
      <c r="D87" s="126">
        <v>0</v>
      </c>
      <c r="E87" s="126"/>
      <c r="F87" s="126">
        <v>0</v>
      </c>
      <c r="G87" s="51"/>
    </row>
    <row r="88" spans="1:7" outlineLevel="1" x14ac:dyDescent="0.25">
      <c r="A88" s="51" t="s">
        <v>549</v>
      </c>
      <c r="B88" s="80"/>
      <c r="C88" s="126"/>
      <c r="D88" s="126"/>
      <c r="E88" s="126"/>
      <c r="F88" s="126"/>
      <c r="G88" s="51"/>
    </row>
    <row r="89" spans="1:7" outlineLevel="1" x14ac:dyDescent="0.25">
      <c r="A89" s="51" t="s">
        <v>550</v>
      </c>
      <c r="B89" s="80"/>
      <c r="C89" s="126"/>
      <c r="D89" s="126"/>
      <c r="E89" s="126"/>
      <c r="F89" s="126"/>
      <c r="G89" s="51"/>
    </row>
    <row r="90" spans="1:7" outlineLevel="1" x14ac:dyDescent="0.25">
      <c r="A90" s="51" t="s">
        <v>551</v>
      </c>
      <c r="B90" s="80"/>
      <c r="C90" s="126"/>
      <c r="D90" s="126"/>
      <c r="E90" s="126"/>
      <c r="F90" s="126"/>
      <c r="G90" s="51"/>
    </row>
    <row r="91" spans="1:7" outlineLevel="1" x14ac:dyDescent="0.25">
      <c r="A91" s="51" t="s">
        <v>552</v>
      </c>
      <c r="B91" s="80"/>
      <c r="C91" s="126"/>
      <c r="D91" s="126"/>
      <c r="E91" s="126"/>
      <c r="F91" s="126"/>
      <c r="G91" s="51"/>
    </row>
    <row r="92" spans="1:7" outlineLevel="1" x14ac:dyDescent="0.25">
      <c r="A92" s="51" t="s">
        <v>553</v>
      </c>
      <c r="B92" s="80"/>
      <c r="C92" s="126"/>
      <c r="D92" s="126"/>
      <c r="E92" s="126"/>
      <c r="F92" s="126"/>
      <c r="G92" s="51"/>
    </row>
    <row r="93" spans="1:7" outlineLevel="1" x14ac:dyDescent="0.25">
      <c r="A93" s="51" t="s">
        <v>554</v>
      </c>
      <c r="B93" s="80"/>
      <c r="C93" s="126"/>
      <c r="D93" s="126"/>
      <c r="E93" s="126"/>
      <c r="F93" s="126"/>
      <c r="G93" s="51"/>
    </row>
    <row r="94" spans="1:7" outlineLevel="1" x14ac:dyDescent="0.25">
      <c r="A94" s="51" t="s">
        <v>555</v>
      </c>
      <c r="B94" s="80"/>
      <c r="C94" s="126"/>
      <c r="D94" s="126"/>
      <c r="E94" s="126"/>
      <c r="F94" s="126"/>
      <c r="G94" s="51"/>
    </row>
    <row r="95" spans="1:7" outlineLevel="1" x14ac:dyDescent="0.25">
      <c r="A95" s="51" t="s">
        <v>556</v>
      </c>
      <c r="B95" s="80"/>
      <c r="C95" s="126"/>
      <c r="D95" s="126"/>
      <c r="E95" s="126"/>
      <c r="F95" s="126"/>
      <c r="G95" s="51"/>
    </row>
    <row r="96" spans="1:7" outlineLevel="1" x14ac:dyDescent="0.25">
      <c r="A96" s="51" t="s">
        <v>557</v>
      </c>
      <c r="B96" s="80"/>
      <c r="C96" s="126"/>
      <c r="D96" s="126"/>
      <c r="E96" s="126"/>
      <c r="F96" s="126"/>
      <c r="G96" s="51"/>
    </row>
    <row r="97" spans="1:7" outlineLevel="1" x14ac:dyDescent="0.25">
      <c r="A97" s="51" t="s">
        <v>558</v>
      </c>
      <c r="B97" s="80"/>
      <c r="C97" s="126"/>
      <c r="D97" s="126"/>
      <c r="E97" s="126"/>
      <c r="F97" s="126"/>
      <c r="G97" s="51"/>
    </row>
    <row r="98" spans="1:7" ht="15" customHeight="1" x14ac:dyDescent="0.25">
      <c r="A98" s="70"/>
      <c r="B98" s="136" t="s">
        <v>1522</v>
      </c>
      <c r="C98" s="70" t="s">
        <v>467</v>
      </c>
      <c r="D98" s="70" t="s">
        <v>468</v>
      </c>
      <c r="E98" s="72"/>
      <c r="F98" s="73" t="s">
        <v>436</v>
      </c>
      <c r="G98" s="73"/>
    </row>
    <row r="99" spans="1:7" x14ac:dyDescent="0.25">
      <c r="A99" s="51" t="s">
        <v>559</v>
      </c>
      <c r="B99" s="68" t="s">
        <v>3301</v>
      </c>
      <c r="C99" s="126">
        <f>VLOOKUP(B99, 'D. Insert Nat Trans Templ'!$A$283:$M$296, 13, FALSE)/100</f>
        <v>8.2969849801173681E-2</v>
      </c>
      <c r="D99" s="126">
        <v>0</v>
      </c>
      <c r="E99" s="126"/>
      <c r="F99" s="126">
        <f>+C99+D99</f>
        <v>8.2969849801173681E-2</v>
      </c>
      <c r="G99" s="51"/>
    </row>
    <row r="100" spans="1:7" x14ac:dyDescent="0.25">
      <c r="A100" s="51" t="s">
        <v>561</v>
      </c>
      <c r="B100" s="68" t="s">
        <v>3302</v>
      </c>
      <c r="C100" s="126">
        <f>VLOOKUP(B100, 'D. Insert Nat Trans Templ'!$A$283:$M$296, 13, FALSE)/100</f>
        <v>0.21457694308358377</v>
      </c>
      <c r="D100" s="126">
        <v>0</v>
      </c>
      <c r="E100" s="126"/>
      <c r="F100" s="126">
        <f t="shared" ref="F100:F110" si="0">+C100+D100</f>
        <v>0.21457694308358377</v>
      </c>
      <c r="G100" s="51"/>
    </row>
    <row r="101" spans="1:7" x14ac:dyDescent="0.25">
      <c r="A101" s="51" t="s">
        <v>562</v>
      </c>
      <c r="B101" s="68" t="s">
        <v>3303</v>
      </c>
      <c r="C101" s="126">
        <f>VLOOKUP(B101, 'D. Insert Nat Trans Templ'!$A$283:$M$296, 13, FALSE)/100</f>
        <v>8.2648989995504196E-3</v>
      </c>
      <c r="D101" s="126">
        <v>0</v>
      </c>
      <c r="E101" s="126"/>
      <c r="F101" s="126">
        <f t="shared" si="0"/>
        <v>8.2648989995504196E-3</v>
      </c>
      <c r="G101" s="51"/>
    </row>
    <row r="102" spans="1:7" x14ac:dyDescent="0.25">
      <c r="A102" s="51" t="s">
        <v>563</v>
      </c>
      <c r="B102" s="68" t="s">
        <v>3304</v>
      </c>
      <c r="C102" s="126">
        <f>VLOOKUP(B102, 'D. Insert Nat Trans Templ'!$A$283:$M$296, 13, FALSE)/100</f>
        <v>8.0731807544116314E-3</v>
      </c>
      <c r="D102" s="126">
        <v>0</v>
      </c>
      <c r="E102" s="126"/>
      <c r="F102" s="126">
        <f t="shared" si="0"/>
        <v>8.0731807544116314E-3</v>
      </c>
      <c r="G102" s="51"/>
    </row>
    <row r="103" spans="1:7" x14ac:dyDescent="0.25">
      <c r="A103" s="51" t="s">
        <v>564</v>
      </c>
      <c r="B103" s="68" t="s">
        <v>3305</v>
      </c>
      <c r="C103" s="126">
        <f>VLOOKUP(B103, 'D. Insert Nat Trans Templ'!$A$283:$M$296, 13, FALSE)/100</f>
        <v>1.2192419643808265E-2</v>
      </c>
      <c r="D103" s="126">
        <v>0</v>
      </c>
      <c r="E103" s="126"/>
      <c r="F103" s="126">
        <f t="shared" si="0"/>
        <v>1.2192419643808265E-2</v>
      </c>
      <c r="G103" s="51"/>
    </row>
    <row r="104" spans="1:7" x14ac:dyDescent="0.25">
      <c r="A104" s="51" t="s">
        <v>565</v>
      </c>
      <c r="B104" s="68" t="s">
        <v>3306</v>
      </c>
      <c r="C104" s="126">
        <f>VLOOKUP(B104, 'D. Insert Nat Trans Templ'!$A$283:$M$296, 13, FALSE)/100</f>
        <v>4.8389000889132133E-4</v>
      </c>
      <c r="D104" s="126">
        <v>0</v>
      </c>
      <c r="E104" s="126"/>
      <c r="F104" s="126">
        <f t="shared" si="0"/>
        <v>4.8389000889132133E-4</v>
      </c>
      <c r="G104" s="51"/>
    </row>
    <row r="105" spans="1:7" x14ac:dyDescent="0.25">
      <c r="A105" s="51" t="s">
        <v>566</v>
      </c>
      <c r="B105" s="68" t="s">
        <v>3307</v>
      </c>
      <c r="C105" s="126">
        <f>VLOOKUP(B105, 'D. Insert Nat Trans Templ'!$A$283:$M$296, 13, FALSE)/100</f>
        <v>1.8655255026703198E-2</v>
      </c>
      <c r="D105" s="126">
        <v>0</v>
      </c>
      <c r="E105" s="126"/>
      <c r="F105" s="126">
        <f t="shared" si="0"/>
        <v>1.8655255026703198E-2</v>
      </c>
      <c r="G105" s="51"/>
    </row>
    <row r="106" spans="1:7" x14ac:dyDescent="0.25">
      <c r="A106" s="51" t="s">
        <v>567</v>
      </c>
      <c r="B106" s="68" t="s">
        <v>3308</v>
      </c>
      <c r="C106" s="126">
        <f>VLOOKUP(B106, 'D. Insert Nat Trans Templ'!$A$283:$M$296, 13, FALSE)/100</f>
        <v>0.54063182743591687</v>
      </c>
      <c r="D106" s="126">
        <v>0</v>
      </c>
      <c r="E106" s="126"/>
      <c r="F106" s="126">
        <f t="shared" si="0"/>
        <v>0.54063182743591687</v>
      </c>
      <c r="G106" s="51"/>
    </row>
    <row r="107" spans="1:7" x14ac:dyDescent="0.25">
      <c r="A107" s="51" t="s">
        <v>568</v>
      </c>
      <c r="B107" s="68" t="s">
        <v>3309</v>
      </c>
      <c r="C107" s="126">
        <f>VLOOKUP(B107, 'D. Insert Nat Trans Templ'!$A$283:$M$296, 13, FALSE)/100</f>
        <v>2.8694896441237737E-3</v>
      </c>
      <c r="D107" s="126">
        <v>0</v>
      </c>
      <c r="E107" s="126"/>
      <c r="F107" s="126">
        <f t="shared" si="0"/>
        <v>2.8694896441237737E-3</v>
      </c>
      <c r="G107" s="51"/>
    </row>
    <row r="108" spans="1:7" x14ac:dyDescent="0.25">
      <c r="A108" s="51" t="s">
        <v>569</v>
      </c>
      <c r="B108" s="68" t="s">
        <v>3310</v>
      </c>
      <c r="C108" s="126">
        <f>VLOOKUP(B108, 'D. Insert Nat Trans Templ'!$A$283:$M$296, 13, FALSE)/100</f>
        <v>0.10122321640728195</v>
      </c>
      <c r="D108" s="126">
        <v>0</v>
      </c>
      <c r="E108" s="126"/>
      <c r="F108" s="126">
        <f t="shared" si="0"/>
        <v>0.10122321640728195</v>
      </c>
      <c r="G108" s="51"/>
    </row>
    <row r="109" spans="1:7" x14ac:dyDescent="0.25">
      <c r="A109" s="51" t="s">
        <v>570</v>
      </c>
      <c r="B109" s="68" t="s">
        <v>3311</v>
      </c>
      <c r="C109" s="126">
        <f>VLOOKUP(B109, 'D. Insert Nat Trans Templ'!$A$283:$M$296, 13, FALSE)/100</f>
        <v>9.0109993354305501E-3</v>
      </c>
      <c r="D109" s="126">
        <v>0</v>
      </c>
      <c r="E109" s="126"/>
      <c r="F109" s="126">
        <f t="shared" si="0"/>
        <v>9.0109993354305501E-3</v>
      </c>
      <c r="G109" s="51"/>
    </row>
    <row r="110" spans="1:7" x14ac:dyDescent="0.25">
      <c r="A110" s="51" t="s">
        <v>571</v>
      </c>
      <c r="B110" s="68" t="s">
        <v>3312</v>
      </c>
      <c r="C110" s="126">
        <f>VLOOKUP(B110, 'D. Insert Nat Trans Templ'!$A$283:$M$296, 13, FALSE)/100</f>
        <v>1.0480298499304312E-3</v>
      </c>
      <c r="D110" s="126">
        <v>0</v>
      </c>
      <c r="E110" s="126"/>
      <c r="F110" s="126">
        <f t="shared" si="0"/>
        <v>1.0480298499304312E-3</v>
      </c>
      <c r="G110" s="51"/>
    </row>
    <row r="111" spans="1:7" x14ac:dyDescent="0.25">
      <c r="A111" s="51" t="s">
        <v>572</v>
      </c>
      <c r="B111" s="68" t="s">
        <v>141</v>
      </c>
      <c r="C111" s="126">
        <f>SUM(C99:C110)</f>
        <v>0.99999999999080591</v>
      </c>
      <c r="D111" s="126">
        <f>SUM(D99:D110)</f>
        <v>0</v>
      </c>
      <c r="E111" s="126"/>
      <c r="F111" s="126">
        <f>+C111+D111</f>
        <v>0.99999999999080591</v>
      </c>
      <c r="G111" s="51"/>
    </row>
    <row r="112" spans="1:7" x14ac:dyDescent="0.25">
      <c r="A112" s="51" t="s">
        <v>573</v>
      </c>
      <c r="B112" s="68"/>
      <c r="C112" s="126"/>
      <c r="D112" s="126"/>
      <c r="E112" s="126"/>
      <c r="F112" s="126"/>
      <c r="G112" s="51"/>
    </row>
    <row r="113" spans="1:7" x14ac:dyDescent="0.25">
      <c r="A113" s="51" t="s">
        <v>574</v>
      </c>
      <c r="B113" s="68"/>
      <c r="C113" s="126"/>
      <c r="D113" s="126"/>
      <c r="E113" s="126"/>
      <c r="F113" s="126"/>
      <c r="G113" s="51"/>
    </row>
    <row r="114" spans="1:7" x14ac:dyDescent="0.25">
      <c r="A114" s="51" t="s">
        <v>575</v>
      </c>
      <c r="B114" s="68"/>
      <c r="C114" s="126"/>
      <c r="D114" s="126"/>
      <c r="E114" s="126"/>
      <c r="F114" s="126"/>
      <c r="G114" s="51"/>
    </row>
    <row r="115" spans="1:7" x14ac:dyDescent="0.25">
      <c r="A115" s="51" t="s">
        <v>576</v>
      </c>
      <c r="B115" s="68"/>
      <c r="C115" s="126"/>
      <c r="D115" s="126"/>
      <c r="E115" s="126"/>
      <c r="F115" s="126"/>
      <c r="G115" s="51"/>
    </row>
    <row r="116" spans="1:7" x14ac:dyDescent="0.25">
      <c r="A116" s="51" t="s">
        <v>577</v>
      </c>
      <c r="B116" s="68"/>
      <c r="C116" s="126"/>
      <c r="D116" s="126"/>
      <c r="E116" s="126"/>
      <c r="F116" s="126"/>
      <c r="G116" s="51"/>
    </row>
    <row r="117" spans="1:7" x14ac:dyDescent="0.25">
      <c r="A117" s="51" t="s">
        <v>578</v>
      </c>
      <c r="B117" s="68"/>
      <c r="C117" s="126"/>
      <c r="D117" s="126"/>
      <c r="E117" s="126"/>
      <c r="F117" s="126"/>
      <c r="G117" s="51"/>
    </row>
    <row r="118" spans="1:7" x14ac:dyDescent="0.25">
      <c r="A118" s="51" t="s">
        <v>579</v>
      </c>
      <c r="B118" s="68"/>
      <c r="C118" s="126"/>
      <c r="D118" s="126"/>
      <c r="E118" s="126"/>
      <c r="F118" s="126"/>
      <c r="G118" s="51"/>
    </row>
    <row r="119" spans="1:7" x14ac:dyDescent="0.25">
      <c r="A119" s="51" t="s">
        <v>580</v>
      </c>
      <c r="B119" s="68"/>
      <c r="C119" s="126"/>
      <c r="D119" s="126"/>
      <c r="E119" s="126"/>
      <c r="F119" s="126"/>
      <c r="G119" s="51"/>
    </row>
    <row r="120" spans="1:7" x14ac:dyDescent="0.25">
      <c r="A120" s="51" t="s">
        <v>581</v>
      </c>
      <c r="B120" s="68"/>
      <c r="C120" s="126"/>
      <c r="D120" s="126"/>
      <c r="E120" s="126"/>
      <c r="F120" s="126"/>
      <c r="G120" s="51"/>
    </row>
    <row r="121" spans="1:7" x14ac:dyDescent="0.25">
      <c r="A121" s="51" t="s">
        <v>582</v>
      </c>
      <c r="B121" s="68"/>
      <c r="C121" s="126"/>
      <c r="D121" s="126"/>
      <c r="E121" s="126"/>
      <c r="F121" s="126"/>
      <c r="G121" s="51"/>
    </row>
    <row r="122" spans="1:7" x14ac:dyDescent="0.25">
      <c r="A122" s="51" t="s">
        <v>583</v>
      </c>
      <c r="B122" s="68"/>
      <c r="C122" s="126"/>
      <c r="D122" s="126"/>
      <c r="E122" s="126"/>
      <c r="F122" s="126"/>
      <c r="G122" s="51"/>
    </row>
    <row r="123" spans="1:7" x14ac:dyDescent="0.25">
      <c r="A123" s="51" t="s">
        <v>584</v>
      </c>
      <c r="B123" s="68"/>
      <c r="C123" s="126"/>
      <c r="D123" s="126"/>
      <c r="E123" s="126"/>
      <c r="F123" s="126"/>
      <c r="G123" s="51"/>
    </row>
    <row r="124" spans="1:7" x14ac:dyDescent="0.25">
      <c r="A124" s="51" t="s">
        <v>585</v>
      </c>
      <c r="B124" s="68"/>
      <c r="C124" s="126"/>
      <c r="D124" s="126"/>
      <c r="E124" s="126"/>
      <c r="F124" s="126"/>
      <c r="G124" s="51"/>
    </row>
    <row r="125" spans="1:7" x14ac:dyDescent="0.25">
      <c r="A125" s="51" t="s">
        <v>586</v>
      </c>
      <c r="B125" s="68"/>
      <c r="C125" s="126"/>
      <c r="D125" s="126"/>
      <c r="E125" s="126"/>
      <c r="F125" s="126"/>
      <c r="G125" s="51"/>
    </row>
    <row r="126" spans="1:7" x14ac:dyDescent="0.25">
      <c r="A126" s="51" t="s">
        <v>587</v>
      </c>
      <c r="B126" s="68"/>
      <c r="C126" s="126"/>
      <c r="D126" s="126"/>
      <c r="E126" s="126"/>
      <c r="F126" s="126"/>
      <c r="G126" s="51"/>
    </row>
    <row r="127" spans="1:7" x14ac:dyDescent="0.25">
      <c r="A127" s="51" t="s">
        <v>588</v>
      </c>
      <c r="B127" s="68"/>
      <c r="C127" s="126"/>
      <c r="D127" s="126"/>
      <c r="E127" s="126"/>
      <c r="F127" s="126"/>
      <c r="G127" s="51"/>
    </row>
    <row r="128" spans="1:7" x14ac:dyDescent="0.25">
      <c r="A128" s="51" t="s">
        <v>589</v>
      </c>
      <c r="B128" s="68"/>
      <c r="C128" s="126"/>
      <c r="D128" s="126"/>
      <c r="E128" s="126"/>
      <c r="F128" s="126"/>
      <c r="G128" s="51"/>
    </row>
    <row r="129" spans="1:7" x14ac:dyDescent="0.25">
      <c r="A129" s="51" t="s">
        <v>590</v>
      </c>
      <c r="B129" s="68"/>
      <c r="C129" s="126"/>
      <c r="D129" s="126"/>
      <c r="E129" s="126"/>
      <c r="F129" s="126"/>
      <c r="G129" s="51"/>
    </row>
    <row r="130" spans="1:7" x14ac:dyDescent="0.25">
      <c r="A130" s="51" t="s">
        <v>1485</v>
      </c>
      <c r="B130" s="68"/>
      <c r="C130" s="126"/>
      <c r="D130" s="126"/>
      <c r="E130" s="126"/>
      <c r="F130" s="126"/>
      <c r="G130" s="51"/>
    </row>
    <row r="131" spans="1:7" x14ac:dyDescent="0.25">
      <c r="A131" s="51" t="s">
        <v>1486</v>
      </c>
      <c r="B131" s="68"/>
      <c r="C131" s="126"/>
      <c r="D131" s="126"/>
      <c r="E131" s="126"/>
      <c r="F131" s="126"/>
      <c r="G131" s="51"/>
    </row>
    <row r="132" spans="1:7" x14ac:dyDescent="0.25">
      <c r="A132" s="51" t="s">
        <v>1487</v>
      </c>
      <c r="B132" s="68"/>
      <c r="C132" s="126"/>
      <c r="D132" s="126"/>
      <c r="E132" s="126"/>
      <c r="F132" s="126"/>
      <c r="G132" s="51"/>
    </row>
    <row r="133" spans="1:7" x14ac:dyDescent="0.25">
      <c r="A133" s="51" t="s">
        <v>1488</v>
      </c>
      <c r="B133" s="68"/>
      <c r="C133" s="126"/>
      <c r="D133" s="126"/>
      <c r="E133" s="126"/>
      <c r="F133" s="126"/>
      <c r="G133" s="51"/>
    </row>
    <row r="134" spans="1:7" x14ac:dyDescent="0.25">
      <c r="A134" s="51" t="s">
        <v>1489</v>
      </c>
      <c r="B134" s="68"/>
      <c r="C134" s="126"/>
      <c r="D134" s="126"/>
      <c r="E134" s="126"/>
      <c r="F134" s="126"/>
      <c r="G134" s="51"/>
    </row>
    <row r="135" spans="1:7" x14ac:dyDescent="0.25">
      <c r="A135" s="51" t="s">
        <v>1490</v>
      </c>
      <c r="B135" s="68"/>
      <c r="C135" s="126"/>
      <c r="D135" s="126"/>
      <c r="E135" s="126"/>
      <c r="F135" s="126"/>
      <c r="G135" s="51"/>
    </row>
    <row r="136" spans="1:7" x14ac:dyDescent="0.25">
      <c r="A136" s="51" t="s">
        <v>1491</v>
      </c>
      <c r="B136" s="68"/>
      <c r="C136" s="126"/>
      <c r="D136" s="126"/>
      <c r="E136" s="126"/>
      <c r="F136" s="126"/>
      <c r="G136" s="51"/>
    </row>
    <row r="137" spans="1:7" x14ac:dyDescent="0.25">
      <c r="A137" s="51" t="s">
        <v>1492</v>
      </c>
      <c r="B137" s="68"/>
      <c r="C137" s="126"/>
      <c r="D137" s="126"/>
      <c r="E137" s="126"/>
      <c r="F137" s="126"/>
      <c r="G137" s="51"/>
    </row>
    <row r="138" spans="1:7" x14ac:dyDescent="0.25">
      <c r="A138" s="51" t="s">
        <v>1493</v>
      </c>
      <c r="B138" s="68"/>
      <c r="C138" s="126"/>
      <c r="D138" s="126"/>
      <c r="E138" s="126"/>
      <c r="F138" s="126"/>
      <c r="G138" s="51"/>
    </row>
    <row r="139" spans="1:7" x14ac:dyDescent="0.25">
      <c r="A139" s="51" t="s">
        <v>1494</v>
      </c>
      <c r="B139" s="68"/>
      <c r="C139" s="126"/>
      <c r="D139" s="126"/>
      <c r="E139" s="126"/>
      <c r="F139" s="126"/>
      <c r="G139" s="51"/>
    </row>
    <row r="140" spans="1:7" x14ac:dyDescent="0.25">
      <c r="A140" s="51" t="s">
        <v>1495</v>
      </c>
      <c r="B140" s="68"/>
      <c r="C140" s="126"/>
      <c r="D140" s="126"/>
      <c r="E140" s="126"/>
      <c r="F140" s="126"/>
      <c r="G140" s="51"/>
    </row>
    <row r="141" spans="1:7" x14ac:dyDescent="0.25">
      <c r="A141" s="51" t="s">
        <v>1496</v>
      </c>
      <c r="B141" s="68"/>
      <c r="C141" s="126"/>
      <c r="D141" s="126"/>
      <c r="E141" s="126"/>
      <c r="F141" s="126"/>
      <c r="G141" s="51"/>
    </row>
    <row r="142" spans="1:7" x14ac:dyDescent="0.25">
      <c r="A142" s="51" t="s">
        <v>1497</v>
      </c>
      <c r="B142" s="68"/>
      <c r="C142" s="126"/>
      <c r="D142" s="126"/>
      <c r="E142" s="126"/>
      <c r="F142" s="126"/>
      <c r="G142" s="51"/>
    </row>
    <row r="143" spans="1:7" x14ac:dyDescent="0.25">
      <c r="A143" s="51" t="s">
        <v>1498</v>
      </c>
      <c r="B143" s="68"/>
      <c r="C143" s="126"/>
      <c r="D143" s="126"/>
      <c r="E143" s="126"/>
      <c r="F143" s="126"/>
      <c r="G143" s="51"/>
    </row>
    <row r="144" spans="1:7" x14ac:dyDescent="0.25">
      <c r="A144" s="51" t="s">
        <v>1499</v>
      </c>
      <c r="B144" s="68"/>
      <c r="C144" s="126"/>
      <c r="D144" s="126"/>
      <c r="E144" s="126"/>
      <c r="F144" s="126"/>
      <c r="G144" s="51"/>
    </row>
    <row r="145" spans="1:7" x14ac:dyDescent="0.25">
      <c r="A145" s="51" t="s">
        <v>1500</v>
      </c>
      <c r="B145" s="68"/>
      <c r="C145" s="126"/>
      <c r="D145" s="126"/>
      <c r="E145" s="126"/>
      <c r="F145" s="126"/>
      <c r="G145" s="51"/>
    </row>
    <row r="146" spans="1:7" x14ac:dyDescent="0.25">
      <c r="A146" s="51" t="s">
        <v>1501</v>
      </c>
      <c r="B146" s="68"/>
      <c r="C146" s="126"/>
      <c r="D146" s="126"/>
      <c r="E146" s="126"/>
      <c r="F146" s="126"/>
      <c r="G146" s="51"/>
    </row>
    <row r="147" spans="1:7" x14ac:dyDescent="0.25">
      <c r="A147" s="51" t="s">
        <v>1502</v>
      </c>
      <c r="B147" s="68"/>
      <c r="C147" s="126"/>
      <c r="D147" s="126"/>
      <c r="E147" s="126"/>
      <c r="F147" s="126"/>
      <c r="G147" s="51"/>
    </row>
    <row r="148" spans="1:7" x14ac:dyDescent="0.25">
      <c r="A148" s="51" t="s">
        <v>1503</v>
      </c>
      <c r="B148" s="68"/>
      <c r="C148" s="126"/>
      <c r="D148" s="126"/>
      <c r="E148" s="126"/>
      <c r="F148" s="126"/>
      <c r="G148" s="51"/>
    </row>
    <row r="149" spans="1:7" ht="15" customHeight="1" x14ac:dyDescent="0.25">
      <c r="A149" s="70"/>
      <c r="B149" s="71" t="s">
        <v>591</v>
      </c>
      <c r="C149" s="70" t="s">
        <v>467</v>
      </c>
      <c r="D149" s="70" t="s">
        <v>468</v>
      </c>
      <c r="E149" s="72"/>
      <c r="F149" s="73" t="s">
        <v>436</v>
      </c>
      <c r="G149" s="73"/>
    </row>
    <row r="150" spans="1:7" x14ac:dyDescent="0.25">
      <c r="A150" s="51" t="s">
        <v>592</v>
      </c>
      <c r="B150" s="51" t="s">
        <v>593</v>
      </c>
      <c r="C150" s="126">
        <f>'D. Insert Nat Trans Templ'!M315/100</f>
        <v>0.73114799627912685</v>
      </c>
      <c r="D150" s="126">
        <v>0</v>
      </c>
      <c r="E150" s="127"/>
      <c r="F150" s="126">
        <f>+C150+D150</f>
        <v>0.73114799627912685</v>
      </c>
    </row>
    <row r="151" spans="1:7" x14ac:dyDescent="0.25">
      <c r="A151" s="51" t="s">
        <v>594</v>
      </c>
      <c r="B151" s="51" t="s">
        <v>595</v>
      </c>
      <c r="C151" s="126">
        <f>'D. Insert Nat Trans Templ'!M316/100</f>
        <v>0.2688520037208732</v>
      </c>
      <c r="D151" s="126">
        <v>0</v>
      </c>
      <c r="E151" s="127"/>
      <c r="F151" s="126">
        <f t="shared" ref="F151:F152" si="1">+C151+D151</f>
        <v>0.2688520037208732</v>
      </c>
    </row>
    <row r="152" spans="1:7" x14ac:dyDescent="0.25">
      <c r="A152" s="51" t="s">
        <v>596</v>
      </c>
      <c r="B152" s="51" t="s">
        <v>139</v>
      </c>
      <c r="C152" s="126">
        <v>0</v>
      </c>
      <c r="D152" s="126">
        <v>0</v>
      </c>
      <c r="E152" s="127"/>
      <c r="F152" s="126">
        <f t="shared" si="1"/>
        <v>0</v>
      </c>
    </row>
    <row r="153" spans="1:7" outlineLevel="1" x14ac:dyDescent="0.25">
      <c r="A153" s="51" t="s">
        <v>597</v>
      </c>
      <c r="C153" s="126"/>
      <c r="D153" s="126"/>
      <c r="E153" s="127"/>
      <c r="F153" s="126"/>
    </row>
    <row r="154" spans="1:7" outlineLevel="1" x14ac:dyDescent="0.25">
      <c r="A154" s="51" t="s">
        <v>598</v>
      </c>
      <c r="C154" s="126"/>
      <c r="D154" s="126"/>
      <c r="E154" s="127"/>
      <c r="F154" s="126"/>
    </row>
    <row r="155" spans="1:7" outlineLevel="1" x14ac:dyDescent="0.25">
      <c r="A155" s="51" t="s">
        <v>599</v>
      </c>
      <c r="C155" s="126"/>
      <c r="D155" s="126"/>
      <c r="E155" s="127"/>
      <c r="F155" s="126"/>
    </row>
    <row r="156" spans="1:7" outlineLevel="1" x14ac:dyDescent="0.25">
      <c r="A156" s="51" t="s">
        <v>600</v>
      </c>
      <c r="C156" s="126"/>
      <c r="D156" s="126"/>
      <c r="E156" s="127"/>
      <c r="F156" s="126"/>
    </row>
    <row r="157" spans="1:7" outlineLevel="1" x14ac:dyDescent="0.25">
      <c r="A157" s="51" t="s">
        <v>601</v>
      </c>
      <c r="C157" s="126"/>
      <c r="D157" s="126"/>
      <c r="E157" s="127"/>
      <c r="F157" s="126"/>
    </row>
    <row r="158" spans="1:7" outlineLevel="1" x14ac:dyDescent="0.25">
      <c r="A158" s="51" t="s">
        <v>602</v>
      </c>
      <c r="C158" s="126"/>
      <c r="D158" s="126"/>
      <c r="E158" s="127"/>
      <c r="F158" s="126"/>
    </row>
    <row r="159" spans="1:7" ht="15" customHeight="1" x14ac:dyDescent="0.25">
      <c r="A159" s="70"/>
      <c r="B159" s="71" t="s">
        <v>603</v>
      </c>
      <c r="C159" s="70" t="s">
        <v>467</v>
      </c>
      <c r="D159" s="70" t="s">
        <v>468</v>
      </c>
      <c r="E159" s="72"/>
      <c r="F159" s="73" t="s">
        <v>436</v>
      </c>
      <c r="G159" s="73"/>
    </row>
    <row r="160" spans="1:7" x14ac:dyDescent="0.25">
      <c r="A160" s="51" t="s">
        <v>604</v>
      </c>
      <c r="B160" s="51" t="s">
        <v>605</v>
      </c>
      <c r="C160" s="126">
        <v>0</v>
      </c>
      <c r="D160" s="126">
        <v>0</v>
      </c>
      <c r="E160" s="127"/>
      <c r="F160" s="126">
        <f>+C160+D160</f>
        <v>0</v>
      </c>
    </row>
    <row r="161" spans="1:7" x14ac:dyDescent="0.25">
      <c r="A161" s="51" t="s">
        <v>606</v>
      </c>
      <c r="B161" s="51" t="s">
        <v>607</v>
      </c>
      <c r="C161" s="126">
        <f>'D. Insert Nat Trans Templ'!M322/100</f>
        <v>0.90784585160474629</v>
      </c>
      <c r="D161" s="126">
        <v>0</v>
      </c>
      <c r="E161" s="127"/>
      <c r="F161" s="126">
        <f t="shared" ref="F161:F162" si="2">+C161+D161</f>
        <v>0.90784585160474629</v>
      </c>
    </row>
    <row r="162" spans="1:7" x14ac:dyDescent="0.25">
      <c r="A162" s="51" t="s">
        <v>608</v>
      </c>
      <c r="B162" s="51" t="s">
        <v>139</v>
      </c>
      <c r="C162" s="126">
        <f>'D. Insert Nat Trans Templ'!M323/100</f>
        <v>9.2154148404452046E-2</v>
      </c>
      <c r="D162" s="126">
        <v>0</v>
      </c>
      <c r="E162" s="127"/>
      <c r="F162" s="126">
        <f t="shared" si="2"/>
        <v>9.2154148404452046E-2</v>
      </c>
    </row>
    <row r="163" spans="1:7" outlineLevel="1" x14ac:dyDescent="0.25">
      <c r="A163" s="51" t="s">
        <v>609</v>
      </c>
      <c r="E163" s="49"/>
    </row>
    <row r="164" spans="1:7" outlineLevel="1" x14ac:dyDescent="0.25">
      <c r="A164" s="51" t="s">
        <v>610</v>
      </c>
      <c r="E164" s="49"/>
    </row>
    <row r="165" spans="1:7" outlineLevel="1" x14ac:dyDescent="0.25">
      <c r="A165" s="51" t="s">
        <v>611</v>
      </c>
      <c r="E165" s="49"/>
    </row>
    <row r="166" spans="1:7" outlineLevel="1" x14ac:dyDescent="0.25">
      <c r="A166" s="51" t="s">
        <v>612</v>
      </c>
      <c r="E166" s="49"/>
    </row>
    <row r="167" spans="1:7" outlineLevel="1" x14ac:dyDescent="0.25">
      <c r="A167" s="51" t="s">
        <v>613</v>
      </c>
      <c r="E167" s="49"/>
    </row>
    <row r="168" spans="1:7" outlineLevel="1" x14ac:dyDescent="0.25">
      <c r="A168" s="51" t="s">
        <v>614</v>
      </c>
      <c r="E168" s="49"/>
    </row>
    <row r="169" spans="1:7" ht="15" customHeight="1" x14ac:dyDescent="0.25">
      <c r="A169" s="70"/>
      <c r="B169" s="71" t="s">
        <v>615</v>
      </c>
      <c r="C169" s="70" t="s">
        <v>467</v>
      </c>
      <c r="D169" s="70" t="s">
        <v>468</v>
      </c>
      <c r="E169" s="72"/>
      <c r="F169" s="73" t="s">
        <v>436</v>
      </c>
      <c r="G169" s="73"/>
    </row>
    <row r="170" spans="1:7" x14ac:dyDescent="0.25">
      <c r="A170" s="51" t="s">
        <v>616</v>
      </c>
      <c r="B170" s="47" t="s">
        <v>617</v>
      </c>
      <c r="C170" s="126">
        <f>14.79%</f>
        <v>0.1479</v>
      </c>
      <c r="D170" s="126">
        <v>0</v>
      </c>
      <c r="E170" s="127"/>
      <c r="F170" s="126">
        <f>+C170+D170</f>
        <v>0.1479</v>
      </c>
    </row>
    <row r="171" spans="1:7" x14ac:dyDescent="0.25">
      <c r="A171" s="51" t="s">
        <v>618</v>
      </c>
      <c r="B171" s="47" t="s">
        <v>3010</v>
      </c>
      <c r="C171" s="126">
        <v>0.1681</v>
      </c>
      <c r="D171" s="126">
        <v>0</v>
      </c>
      <c r="E171" s="127"/>
      <c r="F171" s="126">
        <f t="shared" ref="F171:F174" si="3">+C171+D171</f>
        <v>0.1681</v>
      </c>
    </row>
    <row r="172" spans="1:7" x14ac:dyDescent="0.25">
      <c r="A172" s="51" t="s">
        <v>620</v>
      </c>
      <c r="B172" s="47" t="s">
        <v>3011</v>
      </c>
      <c r="C172" s="126">
        <v>0.24260000000000001</v>
      </c>
      <c r="D172" s="126">
        <v>0</v>
      </c>
      <c r="E172" s="126"/>
      <c r="F172" s="126">
        <f t="shared" si="3"/>
        <v>0.24260000000000001</v>
      </c>
    </row>
    <row r="173" spans="1:7" x14ac:dyDescent="0.25">
      <c r="A173" s="51" t="s">
        <v>622</v>
      </c>
      <c r="B173" s="47" t="s">
        <v>3012</v>
      </c>
      <c r="C173" s="126">
        <f>32.63%+11.42%</f>
        <v>0.4405</v>
      </c>
      <c r="D173" s="126">
        <v>0</v>
      </c>
      <c r="E173" s="126"/>
      <c r="F173" s="126">
        <f t="shared" si="3"/>
        <v>0.4405</v>
      </c>
    </row>
    <row r="174" spans="1:7" x14ac:dyDescent="0.25">
      <c r="A174" s="51" t="s">
        <v>624</v>
      </c>
      <c r="B174" s="47" t="s">
        <v>3013</v>
      </c>
      <c r="C174" s="126">
        <f>0.03%+0.05%+0.02%</f>
        <v>1E-3</v>
      </c>
      <c r="D174" s="126">
        <v>0</v>
      </c>
      <c r="E174" s="126"/>
      <c r="F174" s="126">
        <f t="shared" si="3"/>
        <v>1E-3</v>
      </c>
    </row>
    <row r="175" spans="1:7" outlineLevel="1" x14ac:dyDescent="0.25">
      <c r="A175" s="51" t="s">
        <v>626</v>
      </c>
      <c r="B175" s="66"/>
      <c r="C175" s="126"/>
      <c r="D175" s="126"/>
      <c r="E175" s="126"/>
      <c r="F175" s="126"/>
    </row>
    <row r="176" spans="1:7" outlineLevel="1" x14ac:dyDescent="0.25">
      <c r="A176" s="51" t="s">
        <v>627</v>
      </c>
      <c r="B176" s="66"/>
      <c r="C176" s="126"/>
      <c r="D176" s="126"/>
      <c r="E176" s="126"/>
      <c r="F176" s="126"/>
    </row>
    <row r="177" spans="1:7" outlineLevel="1" x14ac:dyDescent="0.25">
      <c r="A177" s="51" t="s">
        <v>628</v>
      </c>
      <c r="B177" s="47"/>
      <c r="C177" s="126"/>
      <c r="D177" s="126"/>
      <c r="E177" s="126"/>
      <c r="F177" s="126"/>
    </row>
    <row r="178" spans="1:7" outlineLevel="1" x14ac:dyDescent="0.25">
      <c r="A178" s="51" t="s">
        <v>629</v>
      </c>
      <c r="B178" s="47"/>
      <c r="C178" s="126"/>
      <c r="D178" s="126"/>
      <c r="E178" s="126"/>
      <c r="F178" s="126"/>
    </row>
    <row r="179" spans="1:7" ht="15" customHeight="1" x14ac:dyDescent="0.25">
      <c r="A179" s="70"/>
      <c r="B179" s="136" t="s">
        <v>630</v>
      </c>
      <c r="C179" s="70" t="s">
        <v>467</v>
      </c>
      <c r="D179" s="70" t="s">
        <v>468</v>
      </c>
      <c r="E179" s="70"/>
      <c r="F179" s="70" t="s">
        <v>436</v>
      </c>
      <c r="G179" s="73"/>
    </row>
    <row r="180" spans="1:7" x14ac:dyDescent="0.25">
      <c r="A180" s="51" t="s">
        <v>631</v>
      </c>
      <c r="B180" s="51" t="s">
        <v>632</v>
      </c>
      <c r="C180" s="183">
        <f>+'D. Insert Nat Trans Templ'!M278%</f>
        <v>1.6728596547743574E-3</v>
      </c>
      <c r="D180" s="183">
        <v>0</v>
      </c>
      <c r="E180" s="127"/>
      <c r="F180" s="183">
        <f>+C180+D180</f>
        <v>1.6728596547743574E-3</v>
      </c>
    </row>
    <row r="181" spans="1:7" outlineLevel="1" x14ac:dyDescent="0.25">
      <c r="A181" s="51" t="s">
        <v>2627</v>
      </c>
      <c r="B181" s="120" t="s">
        <v>2626</v>
      </c>
      <c r="C181" s="183">
        <f>(11592834.35+'D. Insert Nat Trans Templ'!K278)/'D. Insert Nat Trans Templ'!K279</f>
        <v>1.9775194224017655E-3</v>
      </c>
      <c r="D181" s="183">
        <v>0</v>
      </c>
      <c r="E181" s="127"/>
      <c r="F181" s="183">
        <f>+C181+D181</f>
        <v>1.9775194224017655E-3</v>
      </c>
    </row>
    <row r="182" spans="1:7" outlineLevel="1" x14ac:dyDescent="0.25">
      <c r="A182" s="51" t="s">
        <v>633</v>
      </c>
      <c r="B182" s="121"/>
      <c r="C182" s="126"/>
      <c r="D182" s="126"/>
      <c r="E182" s="127"/>
      <c r="F182" s="126"/>
    </row>
    <row r="183" spans="1:7" outlineLevel="1" x14ac:dyDescent="0.25">
      <c r="A183" s="51" t="s">
        <v>634</v>
      </c>
      <c r="B183" s="121"/>
      <c r="C183" s="126"/>
      <c r="D183" s="126"/>
      <c r="E183" s="127"/>
      <c r="F183" s="126"/>
    </row>
    <row r="184" spans="1:7" outlineLevel="1" x14ac:dyDescent="0.25">
      <c r="A184" s="51" t="s">
        <v>635</v>
      </c>
      <c r="B184" s="121"/>
      <c r="C184" s="126"/>
      <c r="D184" s="126"/>
      <c r="E184" s="127"/>
      <c r="F184" s="126"/>
    </row>
    <row r="185" spans="1:7" ht="18.75" x14ac:dyDescent="0.25">
      <c r="A185" s="122"/>
      <c r="B185" s="123" t="s">
        <v>433</v>
      </c>
      <c r="C185" s="122"/>
      <c r="D185" s="122"/>
      <c r="E185" s="122"/>
      <c r="F185" s="124"/>
      <c r="G185" s="124"/>
    </row>
    <row r="186" spans="1:7" ht="15" customHeight="1" x14ac:dyDescent="0.25">
      <c r="A186" s="70"/>
      <c r="B186" s="71" t="s">
        <v>636</v>
      </c>
      <c r="C186" s="70" t="s">
        <v>637</v>
      </c>
      <c r="D186" s="70" t="s">
        <v>638</v>
      </c>
      <c r="E186" s="72"/>
      <c r="F186" s="70" t="s">
        <v>467</v>
      </c>
      <c r="G186" s="70" t="s">
        <v>639</v>
      </c>
    </row>
    <row r="187" spans="1:7" x14ac:dyDescent="0.25">
      <c r="A187" s="51" t="s">
        <v>640</v>
      </c>
      <c r="B187" s="68" t="s">
        <v>641</v>
      </c>
      <c r="C187" s="131">
        <f>'D. Insert Nat Trans Templ'!G256/1000</f>
        <v>315.13350345057694</v>
      </c>
      <c r="D187" s="132">
        <f>D214</f>
        <v>120748</v>
      </c>
      <c r="E187" s="65"/>
      <c r="F187" s="145">
        <f>F214</f>
        <v>1</v>
      </c>
      <c r="G187" s="145">
        <f>F187</f>
        <v>1</v>
      </c>
    </row>
    <row r="188" spans="1:7" x14ac:dyDescent="0.25">
      <c r="A188" s="65"/>
      <c r="B188" s="94"/>
      <c r="C188" s="65"/>
      <c r="D188" s="65"/>
      <c r="E188" s="65"/>
      <c r="F188" s="83"/>
      <c r="G188" s="83"/>
    </row>
    <row r="189" spans="1:7" x14ac:dyDescent="0.25">
      <c r="B189" s="68" t="s">
        <v>642</v>
      </c>
      <c r="C189" s="65"/>
      <c r="D189" s="65"/>
      <c r="E189" s="65"/>
      <c r="F189" s="83"/>
      <c r="G189" s="83"/>
    </row>
    <row r="190" spans="1:7" x14ac:dyDescent="0.25">
      <c r="A190" s="51" t="s">
        <v>643</v>
      </c>
      <c r="B190" s="68" t="s">
        <v>3376</v>
      </c>
      <c r="C190" s="131">
        <f>VLOOKUP(B190, 'D. Insert Nat Trans Templ'!$A$389:$M$402, 11, FALSE)/1000000</f>
        <v>1085.3712128799962</v>
      </c>
      <c r="D190" s="132">
        <f>VLOOKUP(B190, 'D. Insert Nat Trans Templ'!$A$389:$M$402, 7, FALSE)</f>
        <v>18368</v>
      </c>
      <c r="E190" s="65"/>
      <c r="F190" s="138">
        <f>IF($C$214=0,"",IF(C190="[for completion]","",IF(C190="","",C190/$C$214)))</f>
        <v>2.8523563049836852E-2</v>
      </c>
      <c r="G190" s="138">
        <f>IF($D$214=0,"",IF(D190="[for completion]","",IF(D190="","",D190/$D$214)))</f>
        <v>0.15211846158942591</v>
      </c>
    </row>
    <row r="191" spans="1:7" x14ac:dyDescent="0.25">
      <c r="A191" s="51" t="s">
        <v>644</v>
      </c>
      <c r="B191" s="68" t="s">
        <v>3377</v>
      </c>
      <c r="C191" s="131">
        <f>VLOOKUP(B191, 'D. Insert Nat Trans Templ'!$A$389:$M$402, 11, FALSE)/1000000</f>
        <v>4542.8369038699848</v>
      </c>
      <c r="D191" s="132">
        <f>VLOOKUP(B191, 'D. Insert Nat Trans Templ'!$A$389:$M$402, 7, FALSE)</f>
        <v>30162</v>
      </c>
      <c r="E191" s="65"/>
      <c r="F191" s="138">
        <f t="shared" ref="F191:F213" si="4">IF($C$214=0,"",IF(C191="[for completion]","",IF(C191="","",C191/$C$214)))</f>
        <v>0.11938578554044246</v>
      </c>
      <c r="G191" s="138">
        <f t="shared" ref="G191:G213" si="5">IF($D$214=0,"",IF(D191="[for completion]","",IF(D191="","",D191/$D$214)))</f>
        <v>0.2497929572332461</v>
      </c>
    </row>
    <row r="192" spans="1:7" x14ac:dyDescent="0.25">
      <c r="A192" s="51" t="s">
        <v>645</v>
      </c>
      <c r="B192" s="68" t="s">
        <v>3378</v>
      </c>
      <c r="C192" s="131">
        <f>VLOOKUP(B192, 'D. Insert Nat Trans Templ'!$A$389:$M$402, 11, FALSE)/1000000</f>
        <v>6064.6347374400038</v>
      </c>
      <c r="D192" s="132">
        <f>VLOOKUP(B192, 'D. Insert Nat Trans Templ'!$A$389:$M$402, 7, FALSE)</f>
        <v>24493</v>
      </c>
      <c r="E192" s="65"/>
      <c r="F192" s="138">
        <f t="shared" si="4"/>
        <v>0.15937864322805359</v>
      </c>
      <c r="G192" s="138">
        <f t="shared" si="5"/>
        <v>0.20284393944413159</v>
      </c>
    </row>
    <row r="193" spans="1:7" x14ac:dyDescent="0.25">
      <c r="A193" s="51" t="s">
        <v>646</v>
      </c>
      <c r="B193" s="68" t="s">
        <v>3379</v>
      </c>
      <c r="C193" s="131">
        <f>VLOOKUP(B193, 'D. Insert Nat Trans Templ'!$A$389:$M$402, 11, FALSE)/1000000</f>
        <v>5635.0253653700202</v>
      </c>
      <c r="D193" s="132">
        <f>VLOOKUP(B193, 'D. Insert Nat Trans Templ'!$A$389:$M$402, 7, FALSE)</f>
        <v>16239</v>
      </c>
      <c r="E193" s="65"/>
      <c r="F193" s="138">
        <f t="shared" si="4"/>
        <v>0.14808850593159495</v>
      </c>
      <c r="G193" s="138">
        <f t="shared" si="5"/>
        <v>0.13448669957266374</v>
      </c>
    </row>
    <row r="194" spans="1:7" x14ac:dyDescent="0.25">
      <c r="A194" s="51" t="s">
        <v>647</v>
      </c>
      <c r="B194" s="68" t="s">
        <v>3380</v>
      </c>
      <c r="C194" s="131">
        <f>VLOOKUP(B194, 'D. Insert Nat Trans Templ'!$A$389:$M$402, 11, FALSE)/1000000</f>
        <v>4875.9126736500084</v>
      </c>
      <c r="D194" s="132">
        <f>VLOOKUP(B194, 'D. Insert Nat Trans Templ'!$A$389:$M$402, 7, FALSE)</f>
        <v>10894</v>
      </c>
      <c r="E194" s="65"/>
      <c r="F194" s="138">
        <f t="shared" si="4"/>
        <v>0.12813901909496447</v>
      </c>
      <c r="G194" s="138">
        <f t="shared" si="5"/>
        <v>9.0220956040679756E-2</v>
      </c>
    </row>
    <row r="195" spans="1:7" x14ac:dyDescent="0.25">
      <c r="A195" s="51" t="s">
        <v>648</v>
      </c>
      <c r="B195" s="68" t="s">
        <v>3381</v>
      </c>
      <c r="C195" s="131">
        <f>VLOOKUP(B195, 'D. Insert Nat Trans Templ'!$A$389:$M$402, 11, FALSE)/1000000</f>
        <v>3813.8495935700089</v>
      </c>
      <c r="D195" s="132">
        <f>VLOOKUP(B195, 'D. Insert Nat Trans Templ'!$A$389:$M$402, 7, FALSE)</f>
        <v>6973</v>
      </c>
      <c r="E195" s="65"/>
      <c r="F195" s="138">
        <f t="shared" si="4"/>
        <v>0.10022799393779071</v>
      </c>
      <c r="G195" s="138">
        <f t="shared" si="5"/>
        <v>5.7748368502997978E-2</v>
      </c>
    </row>
    <row r="196" spans="1:7" x14ac:dyDescent="0.25">
      <c r="A196" s="51" t="s">
        <v>649</v>
      </c>
      <c r="B196" s="68" t="s">
        <v>3382</v>
      </c>
      <c r="C196" s="131">
        <f>VLOOKUP(B196, 'D. Insert Nat Trans Templ'!$A$389:$M$402, 11, FALSE)/1000000</f>
        <v>2812.3389910600099</v>
      </c>
      <c r="D196" s="132">
        <f>VLOOKUP(B196, 'D. Insert Nat Trans Templ'!$A$389:$M$402, 7, FALSE)</f>
        <v>4346</v>
      </c>
      <c r="E196" s="65"/>
      <c r="F196" s="138">
        <f t="shared" si="4"/>
        <v>7.3908288313782683E-2</v>
      </c>
      <c r="G196" s="138">
        <f t="shared" si="5"/>
        <v>3.5992314572498095E-2</v>
      </c>
    </row>
    <row r="197" spans="1:7" x14ac:dyDescent="0.25">
      <c r="A197" s="51" t="s">
        <v>650</v>
      </c>
      <c r="B197" s="68" t="s">
        <v>3383</v>
      </c>
      <c r="C197" s="131">
        <f>VLOOKUP(B197, 'D. Insert Nat Trans Templ'!$A$389:$M$402, 11, FALSE)/1000000</f>
        <v>2211.5120464699939</v>
      </c>
      <c r="D197" s="132">
        <f>VLOOKUP(B197, 'D. Insert Nat Trans Templ'!$A$389:$M$402, 7, FALSE)</f>
        <v>2957</v>
      </c>
      <c r="E197" s="65"/>
      <c r="F197" s="138">
        <f t="shared" si="4"/>
        <v>5.8118552016484193E-2</v>
      </c>
      <c r="G197" s="138">
        <f t="shared" si="5"/>
        <v>2.4489018451651374E-2</v>
      </c>
    </row>
    <row r="198" spans="1:7" x14ac:dyDescent="0.25">
      <c r="A198" s="51" t="s">
        <v>651</v>
      </c>
      <c r="B198" s="68" t="s">
        <v>3384</v>
      </c>
      <c r="C198" s="131">
        <f>VLOOKUP(B198, 'D. Insert Nat Trans Templ'!$A$389:$M$402, 11, FALSE)/1000000</f>
        <v>1619.2751189199989</v>
      </c>
      <c r="D198" s="132">
        <f>VLOOKUP(B198, 'D. Insert Nat Trans Templ'!$A$389:$M$402, 7, FALSE)</f>
        <v>1910</v>
      </c>
      <c r="E198" s="65"/>
      <c r="F198" s="138">
        <f t="shared" si="4"/>
        <v>4.2554561426951507E-2</v>
      </c>
      <c r="G198" s="138">
        <f t="shared" si="5"/>
        <v>1.5818067379998014E-2</v>
      </c>
    </row>
    <row r="199" spans="1:7" x14ac:dyDescent="0.25">
      <c r="A199" s="51" t="s">
        <v>652</v>
      </c>
      <c r="B199" s="68" t="s">
        <v>3385</v>
      </c>
      <c r="C199" s="131">
        <f>VLOOKUP(B199, 'D. Insert Nat Trans Templ'!$A$389:$M$402, 11, FALSE)/1000000</f>
        <v>1264.4177367599968</v>
      </c>
      <c r="D199" s="132">
        <f>VLOOKUP(B199, 'D. Insert Nat Trans Templ'!$A$389:$M$402, 7, FALSE)</f>
        <v>1333</v>
      </c>
      <c r="E199" s="68"/>
      <c r="F199" s="138">
        <f t="shared" si="4"/>
        <v>3.3228906947058844E-2</v>
      </c>
      <c r="G199" s="138">
        <f t="shared" si="5"/>
        <v>1.1039520323317984E-2</v>
      </c>
    </row>
    <row r="200" spans="1:7" x14ac:dyDescent="0.25">
      <c r="A200" s="51" t="s">
        <v>653</v>
      </c>
      <c r="B200" s="68" t="s">
        <v>3428</v>
      </c>
      <c r="C200" s="131">
        <f>('D. Insert Nat Trans Templ'!K399+'D. Insert Nat Trans Templ'!K400+'D. Insert Nat Trans Templ'!K401+'D. Insert Nat Trans Templ'!K402)/1000000</f>
        <v>4126.5658946600042</v>
      </c>
      <c r="D200" s="132">
        <f>+'D. Insert Nat Trans Templ'!G399+'D. Insert Nat Trans Templ'!G400+'D. Insert Nat Trans Templ'!G401+'D. Insert Nat Trans Templ'!G402</f>
        <v>3073</v>
      </c>
      <c r="E200" s="68"/>
      <c r="F200" s="138">
        <f t="shared" si="4"/>
        <v>0.10844618051303984</v>
      </c>
      <c r="G200" s="138">
        <f t="shared" si="5"/>
        <v>2.5449696889389473E-2</v>
      </c>
    </row>
    <row r="201" spans="1:7" x14ac:dyDescent="0.25">
      <c r="A201" s="51" t="s">
        <v>654</v>
      </c>
      <c r="B201" s="68"/>
      <c r="C201" s="131"/>
      <c r="D201" s="132"/>
      <c r="E201" s="68"/>
      <c r="F201" s="138" t="str">
        <f t="shared" si="4"/>
        <v/>
      </c>
      <c r="G201" s="138" t="str">
        <f t="shared" si="5"/>
        <v/>
      </c>
    </row>
    <row r="202" spans="1:7" x14ac:dyDescent="0.25">
      <c r="A202" s="51" t="s">
        <v>655</v>
      </c>
      <c r="B202" s="68"/>
      <c r="C202" s="131"/>
      <c r="D202" s="132"/>
      <c r="E202" s="68"/>
      <c r="F202" s="138" t="str">
        <f t="shared" si="4"/>
        <v/>
      </c>
      <c r="G202" s="138" t="str">
        <f t="shared" si="5"/>
        <v/>
      </c>
    </row>
    <row r="203" spans="1:7" x14ac:dyDescent="0.25">
      <c r="A203" s="51" t="s">
        <v>656</v>
      </c>
      <c r="B203" s="68"/>
      <c r="C203" s="131"/>
      <c r="D203" s="132"/>
      <c r="E203" s="68"/>
      <c r="F203" s="138" t="str">
        <f t="shared" si="4"/>
        <v/>
      </c>
      <c r="G203" s="138" t="str">
        <f t="shared" si="5"/>
        <v/>
      </c>
    </row>
    <row r="204" spans="1:7" x14ac:dyDescent="0.25">
      <c r="A204" s="51" t="s">
        <v>657</v>
      </c>
      <c r="B204" s="68"/>
      <c r="C204" s="131"/>
      <c r="D204" s="132"/>
      <c r="E204" s="68"/>
      <c r="F204" s="138" t="str">
        <f t="shared" si="4"/>
        <v/>
      </c>
      <c r="G204" s="138" t="str">
        <f t="shared" si="5"/>
        <v/>
      </c>
    </row>
    <row r="205" spans="1:7" x14ac:dyDescent="0.25">
      <c r="A205" s="51" t="s">
        <v>658</v>
      </c>
      <c r="B205" s="68"/>
      <c r="C205" s="131"/>
      <c r="D205" s="132"/>
      <c r="F205" s="138" t="str">
        <f t="shared" si="4"/>
        <v/>
      </c>
      <c r="G205" s="138" t="str">
        <f t="shared" si="5"/>
        <v/>
      </c>
    </row>
    <row r="206" spans="1:7" x14ac:dyDescent="0.25">
      <c r="A206" s="51" t="s">
        <v>659</v>
      </c>
      <c r="B206" s="68"/>
      <c r="C206" s="131"/>
      <c r="D206" s="132"/>
      <c r="E206" s="120"/>
      <c r="F206" s="138" t="str">
        <f t="shared" si="4"/>
        <v/>
      </c>
      <c r="G206" s="138" t="str">
        <f t="shared" si="5"/>
        <v/>
      </c>
    </row>
    <row r="207" spans="1:7" x14ac:dyDescent="0.25">
      <c r="A207" s="51" t="s">
        <v>660</v>
      </c>
      <c r="B207" s="68"/>
      <c r="C207" s="131"/>
      <c r="D207" s="132"/>
      <c r="E207" s="120"/>
      <c r="F207" s="138" t="str">
        <f t="shared" si="4"/>
        <v/>
      </c>
      <c r="G207" s="138" t="str">
        <f t="shared" si="5"/>
        <v/>
      </c>
    </row>
    <row r="208" spans="1:7" x14ac:dyDescent="0.25">
      <c r="A208" s="51" t="s">
        <v>661</v>
      </c>
      <c r="B208" s="68"/>
      <c r="C208" s="131"/>
      <c r="D208" s="132"/>
      <c r="E208" s="120"/>
      <c r="F208" s="138" t="str">
        <f t="shared" si="4"/>
        <v/>
      </c>
      <c r="G208" s="138" t="str">
        <f t="shared" si="5"/>
        <v/>
      </c>
    </row>
    <row r="209" spans="1:7" x14ac:dyDescent="0.25">
      <c r="A209" s="51" t="s">
        <v>662</v>
      </c>
      <c r="B209" s="68"/>
      <c r="C209" s="131"/>
      <c r="D209" s="132"/>
      <c r="E209" s="120"/>
      <c r="F209" s="138" t="str">
        <f t="shared" si="4"/>
        <v/>
      </c>
      <c r="G209" s="138" t="str">
        <f t="shared" si="5"/>
        <v/>
      </c>
    </row>
    <row r="210" spans="1:7" x14ac:dyDescent="0.25">
      <c r="A210" s="51" t="s">
        <v>663</v>
      </c>
      <c r="B210" s="68"/>
      <c r="C210" s="131"/>
      <c r="D210" s="132"/>
      <c r="E210" s="120"/>
      <c r="F210" s="138" t="str">
        <f t="shared" si="4"/>
        <v/>
      </c>
      <c r="G210" s="138" t="str">
        <f t="shared" si="5"/>
        <v/>
      </c>
    </row>
    <row r="211" spans="1:7" x14ac:dyDescent="0.25">
      <c r="A211" s="51" t="s">
        <v>664</v>
      </c>
      <c r="B211" s="68"/>
      <c r="C211" s="131"/>
      <c r="D211" s="132"/>
      <c r="E211" s="120"/>
      <c r="F211" s="138" t="str">
        <f t="shared" si="4"/>
        <v/>
      </c>
      <c r="G211" s="138" t="str">
        <f t="shared" si="5"/>
        <v/>
      </c>
    </row>
    <row r="212" spans="1:7" x14ac:dyDescent="0.25">
      <c r="A212" s="51" t="s">
        <v>665</v>
      </c>
      <c r="B212" s="68"/>
      <c r="C212" s="131"/>
      <c r="D212" s="132"/>
      <c r="E212" s="120"/>
      <c r="F212" s="138" t="str">
        <f t="shared" si="4"/>
        <v/>
      </c>
      <c r="G212" s="138" t="str">
        <f t="shared" si="5"/>
        <v/>
      </c>
    </row>
    <row r="213" spans="1:7" x14ac:dyDescent="0.25">
      <c r="A213" s="51" t="s">
        <v>666</v>
      </c>
      <c r="B213" s="68"/>
      <c r="C213" s="131"/>
      <c r="D213" s="132"/>
      <c r="E213" s="120"/>
      <c r="F213" s="138" t="str">
        <f t="shared" si="4"/>
        <v/>
      </c>
      <c r="G213" s="138" t="str">
        <f t="shared" si="5"/>
        <v/>
      </c>
    </row>
    <row r="214" spans="1:7" x14ac:dyDescent="0.25">
      <c r="A214" s="51" t="s">
        <v>667</v>
      </c>
      <c r="B214" s="78" t="s">
        <v>141</v>
      </c>
      <c r="C214" s="133">
        <f>SUM(C190:C213)</f>
        <v>38051.740274650023</v>
      </c>
      <c r="D214" s="76">
        <f>SUM(D190:D213)</f>
        <v>120748</v>
      </c>
      <c r="E214" s="120"/>
      <c r="F214" s="147">
        <f>SUM(F190:F213)</f>
        <v>1</v>
      </c>
      <c r="G214" s="147">
        <f>SUM(G190:G213)</f>
        <v>1</v>
      </c>
    </row>
    <row r="215" spans="1:7" ht="15" customHeight="1" x14ac:dyDescent="0.25">
      <c r="A215" s="70"/>
      <c r="B215" s="70" t="s">
        <v>668</v>
      </c>
      <c r="C215" s="70" t="s">
        <v>637</v>
      </c>
      <c r="D215" s="70" t="s">
        <v>638</v>
      </c>
      <c r="E215" s="72"/>
      <c r="F215" s="70" t="s">
        <v>467</v>
      </c>
      <c r="G215" s="70" t="s">
        <v>639</v>
      </c>
    </row>
    <row r="216" spans="1:7" x14ac:dyDescent="0.25">
      <c r="A216" s="51" t="s">
        <v>669</v>
      </c>
      <c r="B216" s="51" t="s">
        <v>670</v>
      </c>
      <c r="C216" s="126" t="s">
        <v>1187</v>
      </c>
      <c r="D216" s="51" t="s">
        <v>1187</v>
      </c>
      <c r="F216" s="146"/>
      <c r="G216" s="146"/>
    </row>
    <row r="217" spans="1:7" x14ac:dyDescent="0.25">
      <c r="F217" s="146"/>
      <c r="G217" s="146"/>
    </row>
    <row r="218" spans="1:7" x14ac:dyDescent="0.25">
      <c r="B218" s="68" t="s">
        <v>671</v>
      </c>
      <c r="F218" s="146"/>
      <c r="G218" s="146"/>
    </row>
    <row r="219" spans="1:7" x14ac:dyDescent="0.25">
      <c r="A219" s="51" t="s">
        <v>672</v>
      </c>
      <c r="B219" s="51" t="s">
        <v>673</v>
      </c>
      <c r="C219" s="131" t="s">
        <v>1187</v>
      </c>
      <c r="D219" s="132" t="s">
        <v>1187</v>
      </c>
      <c r="F219" s="138" t="str">
        <f t="shared" ref="F219:F233" si="6">IF($C$227=0,"",IF(C219="[for completion]","",C219/$C$227))</f>
        <v/>
      </c>
      <c r="G219" s="138" t="str">
        <f t="shared" ref="G219:G233" si="7">IF($D$227=0,"",IF(D219="[for completion]","",D219/$D$227))</f>
        <v/>
      </c>
    </row>
    <row r="220" spans="1:7" x14ac:dyDescent="0.25">
      <c r="A220" s="51" t="s">
        <v>674</v>
      </c>
      <c r="B220" s="51" t="s">
        <v>675</v>
      </c>
      <c r="C220" s="131" t="s">
        <v>1187</v>
      </c>
      <c r="D220" s="132" t="s">
        <v>1187</v>
      </c>
      <c r="F220" s="138" t="str">
        <f t="shared" si="6"/>
        <v/>
      </c>
      <c r="G220" s="138" t="str">
        <f t="shared" si="7"/>
        <v/>
      </c>
    </row>
    <row r="221" spans="1:7" x14ac:dyDescent="0.25">
      <c r="A221" s="51" t="s">
        <v>676</v>
      </c>
      <c r="B221" s="51" t="s">
        <v>677</v>
      </c>
      <c r="C221" s="131" t="s">
        <v>1187</v>
      </c>
      <c r="D221" s="132" t="s">
        <v>1187</v>
      </c>
      <c r="F221" s="138" t="str">
        <f t="shared" si="6"/>
        <v/>
      </c>
      <c r="G221" s="138" t="str">
        <f t="shared" si="7"/>
        <v/>
      </c>
    </row>
    <row r="222" spans="1:7" x14ac:dyDescent="0.25">
      <c r="A222" s="51" t="s">
        <v>678</v>
      </c>
      <c r="B222" s="51" t="s">
        <v>679</v>
      </c>
      <c r="C222" s="131" t="s">
        <v>1187</v>
      </c>
      <c r="D222" s="132" t="s">
        <v>1187</v>
      </c>
      <c r="F222" s="138" t="str">
        <f t="shared" si="6"/>
        <v/>
      </c>
      <c r="G222" s="138" t="str">
        <f t="shared" si="7"/>
        <v/>
      </c>
    </row>
    <row r="223" spans="1:7" x14ac:dyDescent="0.25">
      <c r="A223" s="51" t="s">
        <v>680</v>
      </c>
      <c r="B223" s="51" t="s">
        <v>681</v>
      </c>
      <c r="C223" s="131" t="s">
        <v>1187</v>
      </c>
      <c r="D223" s="132" t="s">
        <v>1187</v>
      </c>
      <c r="F223" s="138" t="str">
        <f t="shared" si="6"/>
        <v/>
      </c>
      <c r="G223" s="138" t="str">
        <f t="shared" si="7"/>
        <v/>
      </c>
    </row>
    <row r="224" spans="1:7" x14ac:dyDescent="0.25">
      <c r="A224" s="51" t="s">
        <v>682</v>
      </c>
      <c r="B224" s="51" t="s">
        <v>683</v>
      </c>
      <c r="C224" s="131" t="s">
        <v>1187</v>
      </c>
      <c r="D224" s="132" t="s">
        <v>1187</v>
      </c>
      <c r="F224" s="138" t="str">
        <f t="shared" si="6"/>
        <v/>
      </c>
      <c r="G224" s="138" t="str">
        <f t="shared" si="7"/>
        <v/>
      </c>
    </row>
    <row r="225" spans="1:7" x14ac:dyDescent="0.25">
      <c r="A225" s="51" t="s">
        <v>684</v>
      </c>
      <c r="B225" s="51" t="s">
        <v>685</v>
      </c>
      <c r="C225" s="131" t="s">
        <v>1187</v>
      </c>
      <c r="D225" s="132" t="s">
        <v>1187</v>
      </c>
      <c r="F225" s="138" t="str">
        <f t="shared" si="6"/>
        <v/>
      </c>
      <c r="G225" s="138" t="str">
        <f t="shared" si="7"/>
        <v/>
      </c>
    </row>
    <row r="226" spans="1:7" x14ac:dyDescent="0.25">
      <c r="A226" s="51" t="s">
        <v>686</v>
      </c>
      <c r="B226" s="51" t="s">
        <v>687</v>
      </c>
      <c r="C226" s="131" t="s">
        <v>1187</v>
      </c>
      <c r="D226" s="132" t="s">
        <v>1187</v>
      </c>
      <c r="F226" s="138" t="str">
        <f t="shared" si="6"/>
        <v/>
      </c>
      <c r="G226" s="138" t="str">
        <f t="shared" si="7"/>
        <v/>
      </c>
    </row>
    <row r="227" spans="1:7" x14ac:dyDescent="0.25">
      <c r="A227" s="51" t="s">
        <v>688</v>
      </c>
      <c r="B227" s="78" t="s">
        <v>141</v>
      </c>
      <c r="C227" s="131">
        <f>SUM(C219:C226)</f>
        <v>0</v>
      </c>
      <c r="D227" s="132">
        <f>SUM(D219:D226)</f>
        <v>0</v>
      </c>
      <c r="F227" s="126">
        <f>SUM(F219:F226)</f>
        <v>0</v>
      </c>
      <c r="G227" s="126">
        <f>SUM(G219:G226)</f>
        <v>0</v>
      </c>
    </row>
    <row r="228" spans="1:7" outlineLevel="1" x14ac:dyDescent="0.25">
      <c r="A228" s="51" t="s">
        <v>689</v>
      </c>
      <c r="B228" s="80"/>
      <c r="C228" s="131"/>
      <c r="D228" s="132"/>
      <c r="F228" s="138" t="str">
        <f t="shared" si="6"/>
        <v/>
      </c>
      <c r="G228" s="138" t="str">
        <f t="shared" si="7"/>
        <v/>
      </c>
    </row>
    <row r="229" spans="1:7" outlineLevel="1" x14ac:dyDescent="0.25">
      <c r="A229" s="51" t="s">
        <v>691</v>
      </c>
      <c r="B229" s="80"/>
      <c r="C229" s="131"/>
      <c r="D229" s="132"/>
      <c r="F229" s="138" t="str">
        <f t="shared" si="6"/>
        <v/>
      </c>
      <c r="G229" s="138" t="str">
        <f t="shared" si="7"/>
        <v/>
      </c>
    </row>
    <row r="230" spans="1:7" outlineLevel="1" x14ac:dyDescent="0.25">
      <c r="A230" s="51" t="s">
        <v>693</v>
      </c>
      <c r="B230" s="80"/>
      <c r="C230" s="131"/>
      <c r="D230" s="132"/>
      <c r="F230" s="138" t="str">
        <f t="shared" si="6"/>
        <v/>
      </c>
      <c r="G230" s="138" t="str">
        <f t="shared" si="7"/>
        <v/>
      </c>
    </row>
    <row r="231" spans="1:7" outlineLevel="1" x14ac:dyDescent="0.25">
      <c r="A231" s="51" t="s">
        <v>695</v>
      </c>
      <c r="B231" s="80"/>
      <c r="C231" s="131"/>
      <c r="D231" s="132"/>
      <c r="F231" s="138" t="str">
        <f t="shared" si="6"/>
        <v/>
      </c>
      <c r="G231" s="138" t="str">
        <f t="shared" si="7"/>
        <v/>
      </c>
    </row>
    <row r="232" spans="1:7" outlineLevel="1" x14ac:dyDescent="0.25">
      <c r="A232" s="51" t="s">
        <v>697</v>
      </c>
      <c r="B232" s="80"/>
      <c r="C232" s="131"/>
      <c r="D232" s="132"/>
      <c r="F232" s="138" t="str">
        <f t="shared" si="6"/>
        <v/>
      </c>
      <c r="G232" s="138" t="str">
        <f t="shared" si="7"/>
        <v/>
      </c>
    </row>
    <row r="233" spans="1:7" outlineLevel="1" x14ac:dyDescent="0.25">
      <c r="A233" s="51" t="s">
        <v>699</v>
      </c>
      <c r="B233" s="80"/>
      <c r="C233" s="131"/>
      <c r="D233" s="132"/>
      <c r="F233" s="138" t="str">
        <f t="shared" si="6"/>
        <v/>
      </c>
      <c r="G233" s="138" t="str">
        <f t="shared" si="7"/>
        <v/>
      </c>
    </row>
    <row r="234" spans="1:7" outlineLevel="1" x14ac:dyDescent="0.25">
      <c r="A234" s="51" t="s">
        <v>701</v>
      </c>
      <c r="B234" s="80"/>
      <c r="F234" s="138"/>
      <c r="G234" s="138"/>
    </row>
    <row r="235" spans="1:7" outlineLevel="1" x14ac:dyDescent="0.25">
      <c r="A235" s="51" t="s">
        <v>702</v>
      </c>
      <c r="B235" s="80"/>
      <c r="F235" s="138"/>
      <c r="G235" s="138"/>
    </row>
    <row r="236" spans="1:7" outlineLevel="1" x14ac:dyDescent="0.25">
      <c r="A236" s="51" t="s">
        <v>703</v>
      </c>
      <c r="B236" s="80"/>
      <c r="F236" s="138"/>
      <c r="G236" s="138"/>
    </row>
    <row r="237" spans="1:7" ht="15" customHeight="1" x14ac:dyDescent="0.25">
      <c r="A237" s="70"/>
      <c r="B237" s="70" t="s">
        <v>704</v>
      </c>
      <c r="C237" s="70" t="s">
        <v>637</v>
      </c>
      <c r="D237" s="70" t="s">
        <v>638</v>
      </c>
      <c r="E237" s="72"/>
      <c r="F237" s="70" t="s">
        <v>467</v>
      </c>
      <c r="G237" s="70" t="s">
        <v>639</v>
      </c>
    </row>
    <row r="238" spans="1:7" x14ac:dyDescent="0.25">
      <c r="A238" s="51" t="s">
        <v>705</v>
      </c>
      <c r="B238" s="51" t="s">
        <v>670</v>
      </c>
      <c r="C238" s="126">
        <f>'D. Insert Nat Trans Templ'!$I$260</f>
        <v>0.46684701531738582</v>
      </c>
      <c r="D238" s="132">
        <f>D249</f>
        <v>120748</v>
      </c>
      <c r="F238" s="146"/>
      <c r="G238" s="146"/>
    </row>
    <row r="239" spans="1:7" x14ac:dyDescent="0.25">
      <c r="F239" s="146"/>
      <c r="G239" s="146"/>
    </row>
    <row r="240" spans="1:7" x14ac:dyDescent="0.25">
      <c r="B240" s="68" t="s">
        <v>671</v>
      </c>
      <c r="F240" s="146"/>
      <c r="G240" s="146"/>
    </row>
    <row r="241" spans="1:7" x14ac:dyDescent="0.25">
      <c r="A241" s="51" t="s">
        <v>706</v>
      </c>
      <c r="B241" s="51" t="s">
        <v>673</v>
      </c>
      <c r="C241" s="131">
        <f>SUM('D. Insert Nat Trans Templ'!K354:K358)/1000000</f>
        <v>13275.432311170025</v>
      </c>
      <c r="D241" s="132">
        <f>+SUM('D. Insert Nat Trans Templ'!G354:G358)</f>
        <v>61960</v>
      </c>
      <c r="F241" s="138">
        <f>IF($C$249=0,"",IF(C241="[Mark as ND1 if not relevant]","",C241/$C$249))</f>
        <v>0.34887845379345411</v>
      </c>
      <c r="G241" s="138">
        <f>IF($D$249=0,"",IF(D241="[Mark as ND1 if not relevant]","",D241/$D$249))</f>
        <v>0.51313479312286747</v>
      </c>
    </row>
    <row r="242" spans="1:7" x14ac:dyDescent="0.25">
      <c r="A242" s="51" t="s">
        <v>707</v>
      </c>
      <c r="B242" s="51" t="s">
        <v>675</v>
      </c>
      <c r="C242" s="131">
        <f>('D. Insert Nat Trans Templ'!K359+'D. Insert Nat Trans Templ'!K360)/1000000</f>
        <v>7971.4931641400162</v>
      </c>
      <c r="D242" s="132">
        <f>('D. Insert Nat Trans Templ'!G359+'D. Insert Nat Trans Templ'!G360)</f>
        <v>22751</v>
      </c>
      <c r="F242" s="138">
        <f t="shared" ref="F242:F248" si="8">IF($C$249=0,"",IF(C242="[Mark as ND1 if not relevant]","",C242/$C$249))</f>
        <v>0.20949089599065179</v>
      </c>
      <c r="G242" s="138">
        <f t="shared" ref="G242:G248" si="9">IF($D$249=0,"",IF(D242="[Mark as ND1 if not relevant]","",D242/$D$249))</f>
        <v>0.18841719945671978</v>
      </c>
    </row>
    <row r="243" spans="1:7" x14ac:dyDescent="0.25">
      <c r="A243" s="51" t="s">
        <v>708</v>
      </c>
      <c r="B243" s="51" t="s">
        <v>677</v>
      </c>
      <c r="C243" s="131">
        <f>('D. Insert Nat Trans Templ'!K361+'D. Insert Nat Trans Templ'!K362)/1000000</f>
        <v>7903.2577449100327</v>
      </c>
      <c r="D243" s="132">
        <f>('D. Insert Nat Trans Templ'!G361+'D. Insert Nat Trans Templ'!G362)</f>
        <v>19114</v>
      </c>
      <c r="F243" s="138">
        <f t="shared" si="8"/>
        <v>0.2076976686970386</v>
      </c>
      <c r="G243" s="138">
        <f t="shared" si="9"/>
        <v>0.1582966177493623</v>
      </c>
    </row>
    <row r="244" spans="1:7" x14ac:dyDescent="0.25">
      <c r="A244" s="51" t="s">
        <v>709</v>
      </c>
      <c r="B244" s="51" t="s">
        <v>679</v>
      </c>
      <c r="C244" s="131">
        <f>('D. Insert Nat Trans Templ'!K363+'D. Insert Nat Trans Templ'!K364)/1000000</f>
        <v>4833.2806745900125</v>
      </c>
      <c r="D244" s="132">
        <f>('D. Insert Nat Trans Templ'!G363+'D. Insert Nat Trans Templ'!G364)</f>
        <v>9857</v>
      </c>
      <c r="F244" s="138">
        <f t="shared" si="8"/>
        <v>0.12701864986211747</v>
      </c>
      <c r="G244" s="138">
        <f t="shared" si="9"/>
        <v>8.1632822075727959E-2</v>
      </c>
    </row>
    <row r="245" spans="1:7" x14ac:dyDescent="0.25">
      <c r="A245" s="51" t="s">
        <v>710</v>
      </c>
      <c r="B245" s="51" t="s">
        <v>681</v>
      </c>
      <c r="C245" s="131">
        <f>('D. Insert Nat Trans Templ'!K365+'D. Insert Nat Trans Templ'!K366)/1000000</f>
        <v>3997.4242679199992</v>
      </c>
      <c r="D245" s="132">
        <f>('D. Insert Nat Trans Templ'!G365+'D. Insert Nat Trans Templ'!G366)</f>
        <v>6967</v>
      </c>
      <c r="F245" s="138">
        <f t="shared" si="8"/>
        <v>0.1050523376609681</v>
      </c>
      <c r="G245" s="138">
        <f t="shared" si="9"/>
        <v>5.7698678238977043E-2</v>
      </c>
    </row>
    <row r="246" spans="1:7" x14ac:dyDescent="0.25">
      <c r="A246" s="51" t="s">
        <v>711</v>
      </c>
      <c r="B246" s="51" t="s">
        <v>683</v>
      </c>
      <c r="C246" s="131">
        <f>'D. Insert Nat Trans Templ'!K367/1000000</f>
        <v>70.852111919999984</v>
      </c>
      <c r="D246" s="132">
        <f>'D. Insert Nat Trans Templ'!G367</f>
        <v>99</v>
      </c>
      <c r="F246" s="138">
        <f t="shared" si="8"/>
        <v>1.8619939957700536E-3</v>
      </c>
      <c r="G246" s="138">
        <f t="shared" si="9"/>
        <v>8.1988935634544672E-4</v>
      </c>
    </row>
    <row r="247" spans="1:7" x14ac:dyDescent="0.25">
      <c r="A247" s="51" t="s">
        <v>712</v>
      </c>
      <c r="B247" s="51" t="s">
        <v>685</v>
      </c>
      <c r="C247" s="131">
        <v>0</v>
      </c>
      <c r="D247" s="132">
        <v>0</v>
      </c>
      <c r="F247" s="138">
        <f t="shared" si="8"/>
        <v>0</v>
      </c>
      <c r="G247" s="138">
        <f t="shared" si="9"/>
        <v>0</v>
      </c>
    </row>
    <row r="248" spans="1:7" x14ac:dyDescent="0.25">
      <c r="A248" s="51" t="s">
        <v>713</v>
      </c>
      <c r="B248" s="51" t="s">
        <v>687</v>
      </c>
      <c r="C248" s="131">
        <v>0</v>
      </c>
      <c r="D248" s="132">
        <v>0</v>
      </c>
      <c r="F248" s="138">
        <f t="shared" si="8"/>
        <v>0</v>
      </c>
      <c r="G248" s="138">
        <f t="shared" si="9"/>
        <v>0</v>
      </c>
    </row>
    <row r="249" spans="1:7" x14ac:dyDescent="0.25">
      <c r="A249" s="51" t="s">
        <v>714</v>
      </c>
      <c r="B249" s="78" t="s">
        <v>141</v>
      </c>
      <c r="C249" s="131">
        <f>SUM(C241:C248)</f>
        <v>38051.740274650081</v>
      </c>
      <c r="D249" s="132">
        <f>SUM(D241:D248)</f>
        <v>120748</v>
      </c>
      <c r="F249" s="126">
        <f>SUM(F241:F248)</f>
        <v>1.0000000000000002</v>
      </c>
      <c r="G249" s="126">
        <f>SUM(G241:G248)</f>
        <v>1</v>
      </c>
    </row>
    <row r="250" spans="1:7" outlineLevel="1" x14ac:dyDescent="0.25">
      <c r="A250" s="51" t="s">
        <v>715</v>
      </c>
      <c r="B250" s="80"/>
      <c r="C250" s="131"/>
      <c r="D250" s="132"/>
      <c r="F250" s="138"/>
      <c r="G250" s="138"/>
    </row>
    <row r="251" spans="1:7" outlineLevel="1" x14ac:dyDescent="0.25">
      <c r="A251" s="51" t="s">
        <v>716</v>
      </c>
      <c r="B251" s="80"/>
      <c r="C251" s="131"/>
      <c r="D251" s="132"/>
      <c r="F251" s="138"/>
      <c r="G251" s="138"/>
    </row>
    <row r="252" spans="1:7" outlineLevel="1" x14ac:dyDescent="0.25">
      <c r="A252" s="51" t="s">
        <v>717</v>
      </c>
      <c r="B252" s="80"/>
      <c r="C252" s="131"/>
      <c r="D252" s="132"/>
      <c r="F252" s="138"/>
      <c r="G252" s="138"/>
    </row>
    <row r="253" spans="1:7" outlineLevel="1" x14ac:dyDescent="0.25">
      <c r="A253" s="51" t="s">
        <v>718</v>
      </c>
      <c r="B253" s="80"/>
      <c r="C253" s="131"/>
      <c r="D253" s="132"/>
      <c r="F253" s="138"/>
      <c r="G253" s="138"/>
    </row>
    <row r="254" spans="1:7" outlineLevel="1" x14ac:dyDescent="0.25">
      <c r="A254" s="51" t="s">
        <v>719</v>
      </c>
      <c r="B254" s="80"/>
      <c r="C254" s="131"/>
      <c r="D254" s="132"/>
      <c r="F254" s="138"/>
      <c r="G254" s="138"/>
    </row>
    <row r="255" spans="1:7" outlineLevel="1" x14ac:dyDescent="0.25">
      <c r="A255" s="51" t="s">
        <v>720</v>
      </c>
      <c r="B255" s="80"/>
      <c r="C255" s="131"/>
      <c r="D255" s="132"/>
      <c r="F255" s="138"/>
      <c r="G255" s="138"/>
    </row>
    <row r="256" spans="1:7" outlineLevel="1" x14ac:dyDescent="0.25">
      <c r="A256" s="51" t="s">
        <v>721</v>
      </c>
      <c r="B256" s="80"/>
      <c r="F256" s="77"/>
      <c r="G256" s="77"/>
    </row>
    <row r="257" spans="1:14" outlineLevel="1" x14ac:dyDescent="0.25">
      <c r="A257" s="51" t="s">
        <v>722</v>
      </c>
      <c r="B257" s="80"/>
      <c r="F257" s="77"/>
      <c r="G257" s="77"/>
    </row>
    <row r="258" spans="1:14" outlineLevel="1" x14ac:dyDescent="0.25">
      <c r="A258" s="51" t="s">
        <v>723</v>
      </c>
      <c r="B258" s="80"/>
      <c r="F258" s="77"/>
      <c r="G258" s="77"/>
    </row>
    <row r="259" spans="1:14" ht="15" customHeight="1" x14ac:dyDescent="0.25">
      <c r="A259" s="70"/>
      <c r="B259" s="115" t="s">
        <v>724</v>
      </c>
      <c r="C259" s="70" t="s">
        <v>467</v>
      </c>
      <c r="D259" s="70"/>
      <c r="E259" s="72"/>
      <c r="F259" s="70"/>
      <c r="G259" s="70"/>
    </row>
    <row r="260" spans="1:14" x14ac:dyDescent="0.25">
      <c r="A260" s="51" t="s">
        <v>725</v>
      </c>
      <c r="B260" s="51" t="s">
        <v>726</v>
      </c>
      <c r="C260" s="126">
        <f>'D. Insert Nat Trans Templ'!M331%</f>
        <v>0.77083764963230716</v>
      </c>
      <c r="E260" s="120"/>
      <c r="F260" s="120"/>
      <c r="G260" s="120"/>
    </row>
    <row r="261" spans="1:14" x14ac:dyDescent="0.25">
      <c r="A261" s="51" t="s">
        <v>727</v>
      </c>
      <c r="B261" s="51" t="s">
        <v>728</v>
      </c>
      <c r="C261" s="126">
        <v>0</v>
      </c>
      <c r="E261" s="120"/>
      <c r="F261" s="120"/>
    </row>
    <row r="262" spans="1:14" x14ac:dyDescent="0.25">
      <c r="A262" s="51" t="s">
        <v>729</v>
      </c>
      <c r="B262" s="51" t="s">
        <v>730</v>
      </c>
      <c r="C262" s="126">
        <f>'D. Insert Nat Trans Templ'!M332%</f>
        <v>0.22916235036217394</v>
      </c>
      <c r="E262" s="120"/>
      <c r="F262" s="120"/>
    </row>
    <row r="263" spans="1:14" x14ac:dyDescent="0.25">
      <c r="A263" s="51" t="s">
        <v>731</v>
      </c>
      <c r="B263" s="51" t="s">
        <v>2171</v>
      </c>
      <c r="C263" s="126">
        <v>0</v>
      </c>
      <c r="E263" s="120"/>
      <c r="F263" s="120"/>
    </row>
    <row r="264" spans="1:14" x14ac:dyDescent="0.25">
      <c r="A264" s="51" t="s">
        <v>1369</v>
      </c>
      <c r="B264" s="68" t="s">
        <v>1361</v>
      </c>
      <c r="C264" s="126">
        <v>0</v>
      </c>
      <c r="D264" s="65"/>
      <c r="E264" s="65"/>
      <c r="F264" s="83"/>
      <c r="G264" s="83"/>
      <c r="H264" s="49"/>
      <c r="I264" s="51"/>
      <c r="J264" s="51"/>
      <c r="K264" s="51"/>
      <c r="L264" s="49"/>
      <c r="M264" s="49"/>
      <c r="N264" s="49"/>
    </row>
    <row r="265" spans="1:14" x14ac:dyDescent="0.25">
      <c r="A265" s="51" t="s">
        <v>2172</v>
      </c>
      <c r="B265" s="51" t="s">
        <v>139</v>
      </c>
      <c r="C265" s="126">
        <v>0</v>
      </c>
      <c r="E265" s="120"/>
      <c r="F265" s="120"/>
    </row>
    <row r="266" spans="1:14" outlineLevel="1" x14ac:dyDescent="0.25">
      <c r="A266" s="51" t="s">
        <v>732</v>
      </c>
      <c r="B266" s="80"/>
      <c r="C266" s="148"/>
      <c r="E266" s="120"/>
      <c r="F266" s="120"/>
    </row>
    <row r="267" spans="1:14" outlineLevel="1" x14ac:dyDescent="0.25">
      <c r="A267" s="51" t="s">
        <v>733</v>
      </c>
      <c r="B267" s="80"/>
      <c r="C267" s="126"/>
      <c r="E267" s="120"/>
      <c r="F267" s="120"/>
    </row>
    <row r="268" spans="1:14" outlineLevel="1" x14ac:dyDescent="0.25">
      <c r="A268" s="51" t="s">
        <v>735</v>
      </c>
      <c r="B268" s="80"/>
      <c r="C268" s="126"/>
      <c r="E268" s="120"/>
      <c r="F268" s="120"/>
    </row>
    <row r="269" spans="1:14" outlineLevel="1" x14ac:dyDescent="0.25">
      <c r="A269" s="51" t="s">
        <v>737</v>
      </c>
      <c r="B269" s="80"/>
      <c r="C269" s="126"/>
      <c r="E269" s="120"/>
      <c r="F269" s="120"/>
    </row>
    <row r="270" spans="1:14" outlineLevel="1" x14ac:dyDescent="0.25">
      <c r="A270" s="51" t="s">
        <v>739</v>
      </c>
      <c r="B270" s="80"/>
      <c r="C270" s="126"/>
      <c r="E270" s="120"/>
      <c r="F270" s="120"/>
    </row>
    <row r="271" spans="1:14" outlineLevel="1" x14ac:dyDescent="0.25">
      <c r="A271" s="51" t="s">
        <v>741</v>
      </c>
      <c r="B271" s="80"/>
      <c r="C271" s="126"/>
      <c r="E271" s="120"/>
      <c r="F271" s="120"/>
    </row>
    <row r="272" spans="1:14" outlineLevel="1" x14ac:dyDescent="0.25">
      <c r="A272" s="51" t="s">
        <v>742</v>
      </c>
      <c r="B272" s="80"/>
      <c r="C272" s="126"/>
      <c r="E272" s="120"/>
      <c r="F272" s="120"/>
    </row>
    <row r="273" spans="1:7" outlineLevel="1" x14ac:dyDescent="0.25">
      <c r="A273" s="51" t="s">
        <v>743</v>
      </c>
      <c r="B273" s="80"/>
      <c r="C273" s="126"/>
      <c r="E273" s="120"/>
      <c r="F273" s="120"/>
    </row>
    <row r="274" spans="1:7" outlineLevel="1" x14ac:dyDescent="0.25">
      <c r="A274" s="51" t="s">
        <v>744</v>
      </c>
      <c r="B274" s="80"/>
      <c r="C274" s="126"/>
      <c r="E274" s="120"/>
      <c r="F274" s="120"/>
    </row>
    <row r="275" spans="1:7" outlineLevel="1" x14ac:dyDescent="0.25">
      <c r="A275" s="51" t="s">
        <v>745</v>
      </c>
      <c r="B275" s="80"/>
      <c r="C275" s="126"/>
      <c r="E275" s="120"/>
      <c r="F275" s="120"/>
    </row>
    <row r="276" spans="1:7" ht="15" customHeight="1" x14ac:dyDescent="0.25">
      <c r="A276" s="70"/>
      <c r="B276" s="115" t="s">
        <v>746</v>
      </c>
      <c r="C276" s="70" t="s">
        <v>467</v>
      </c>
      <c r="D276" s="70"/>
      <c r="E276" s="72"/>
      <c r="F276" s="70"/>
      <c r="G276" s="73"/>
    </row>
    <row r="277" spans="1:7" x14ac:dyDescent="0.25">
      <c r="A277" s="51" t="s">
        <v>7</v>
      </c>
      <c r="B277" s="51" t="s">
        <v>1362</v>
      </c>
      <c r="C277" s="126">
        <v>1</v>
      </c>
      <c r="E277" s="49"/>
      <c r="F277" s="49"/>
    </row>
    <row r="278" spans="1:7" x14ac:dyDescent="0.25">
      <c r="A278" s="51" t="s">
        <v>747</v>
      </c>
      <c r="B278" s="51" t="s">
        <v>748</v>
      </c>
      <c r="C278" s="126">
        <v>0</v>
      </c>
      <c r="E278" s="49"/>
      <c r="F278" s="49"/>
    </row>
    <row r="279" spans="1:7" x14ac:dyDescent="0.25">
      <c r="A279" s="51" t="s">
        <v>749</v>
      </c>
      <c r="B279" s="51" t="s">
        <v>139</v>
      </c>
      <c r="C279" s="126">
        <v>0</v>
      </c>
      <c r="E279" s="49"/>
      <c r="F279" s="49"/>
    </row>
    <row r="280" spans="1:7" outlineLevel="1" x14ac:dyDescent="0.25">
      <c r="A280" s="51" t="s">
        <v>750</v>
      </c>
      <c r="C280" s="126"/>
      <c r="E280" s="49"/>
      <c r="F280" s="49"/>
    </row>
    <row r="281" spans="1:7" outlineLevel="1" x14ac:dyDescent="0.25">
      <c r="A281" s="51" t="s">
        <v>751</v>
      </c>
      <c r="C281" s="126"/>
      <c r="E281" s="49"/>
      <c r="F281" s="49"/>
    </row>
    <row r="282" spans="1:7" outlineLevel="1" x14ac:dyDescent="0.25">
      <c r="A282" s="51" t="s">
        <v>752</v>
      </c>
      <c r="C282" s="126"/>
      <c r="E282" s="49"/>
      <c r="F282" s="49"/>
    </row>
    <row r="283" spans="1:7" outlineLevel="1" x14ac:dyDescent="0.25">
      <c r="A283" s="51" t="s">
        <v>753</v>
      </c>
      <c r="C283" s="126"/>
      <c r="E283" s="49"/>
      <c r="F283" s="49"/>
    </row>
    <row r="284" spans="1:7" outlineLevel="1" x14ac:dyDescent="0.25">
      <c r="A284" s="51" t="s">
        <v>754</v>
      </c>
      <c r="C284" s="126"/>
      <c r="E284" s="49"/>
      <c r="F284" s="49"/>
    </row>
    <row r="285" spans="1:7" outlineLevel="1" x14ac:dyDescent="0.25">
      <c r="A285" s="51" t="s">
        <v>755</v>
      </c>
      <c r="C285" s="126"/>
      <c r="E285" s="49"/>
      <c r="F285" s="49"/>
    </row>
    <row r="286" spans="1:7" customFormat="1" x14ac:dyDescent="0.25">
      <c r="A286" s="71"/>
      <c r="B286" s="71" t="s">
        <v>2257</v>
      </c>
      <c r="C286" s="71" t="s">
        <v>110</v>
      </c>
      <c r="D286" s="71" t="s">
        <v>1605</v>
      </c>
      <c r="E286" s="71"/>
      <c r="F286" s="71" t="s">
        <v>467</v>
      </c>
      <c r="G286" s="71" t="s">
        <v>1864</v>
      </c>
    </row>
    <row r="287" spans="1:7" customFormat="1" x14ac:dyDescent="0.25">
      <c r="A287" s="51" t="s">
        <v>1943</v>
      </c>
      <c r="B287" s="68"/>
      <c r="C287" s="131"/>
      <c r="D287" s="51"/>
      <c r="E287" s="57"/>
      <c r="F287" s="138" t="str">
        <f>IF($C$305=0,"",IF(C287="[For completion]","",C287/$C$305))</f>
        <v/>
      </c>
      <c r="G287" s="138" t="str">
        <f>IF($D$305=0,"",IF(D287="[For completion]","",D287/$D$305))</f>
        <v/>
      </c>
    </row>
    <row r="288" spans="1:7" customFormat="1" x14ac:dyDescent="0.25">
      <c r="A288" s="51" t="s">
        <v>1944</v>
      </c>
      <c r="B288" s="68"/>
      <c r="C288" s="131"/>
      <c r="D288" s="51"/>
      <c r="E288" s="57"/>
      <c r="F288" s="138" t="str">
        <f t="shared" ref="F288:F304" si="10">IF($C$305=0,"",IF(C288="[For completion]","",C288/$C$305))</f>
        <v/>
      </c>
      <c r="G288" s="138" t="str">
        <f t="shared" ref="G288:G304" si="11">IF($D$305=0,"",IF(D288="[For completion]","",D288/$D$305))</f>
        <v/>
      </c>
    </row>
    <row r="289" spans="1:7" customFormat="1" x14ac:dyDescent="0.25">
      <c r="A289" s="51" t="s">
        <v>1945</v>
      </c>
      <c r="B289" s="68"/>
      <c r="C289" s="131"/>
      <c r="D289" s="51"/>
      <c r="E289" s="57"/>
      <c r="F289" s="138" t="str">
        <f t="shared" si="10"/>
        <v/>
      </c>
      <c r="G289" s="138" t="str">
        <f t="shared" si="11"/>
        <v/>
      </c>
    </row>
    <row r="290" spans="1:7" customFormat="1" x14ac:dyDescent="0.25">
      <c r="A290" s="51" t="s">
        <v>1946</v>
      </c>
      <c r="B290" s="68"/>
      <c r="C290" s="131"/>
      <c r="D290" s="51"/>
      <c r="E290" s="57"/>
      <c r="F290" s="138" t="str">
        <f t="shared" si="10"/>
        <v/>
      </c>
      <c r="G290" s="138" t="str">
        <f t="shared" si="11"/>
        <v/>
      </c>
    </row>
    <row r="291" spans="1:7" customFormat="1" x14ac:dyDescent="0.25">
      <c r="A291" s="51" t="s">
        <v>1947</v>
      </c>
      <c r="B291" s="68"/>
      <c r="C291" s="131"/>
      <c r="D291" s="51"/>
      <c r="E291" s="57"/>
      <c r="F291" s="138" t="str">
        <f t="shared" si="10"/>
        <v/>
      </c>
      <c r="G291" s="138" t="str">
        <f t="shared" si="11"/>
        <v/>
      </c>
    </row>
    <row r="292" spans="1:7" customFormat="1" x14ac:dyDescent="0.25">
      <c r="A292" s="51" t="s">
        <v>1948</v>
      </c>
      <c r="B292" s="68"/>
      <c r="C292" s="131"/>
      <c r="D292" s="51"/>
      <c r="E292" s="57"/>
      <c r="F292" s="138" t="str">
        <f t="shared" si="10"/>
        <v/>
      </c>
      <c r="G292" s="138" t="str">
        <f t="shared" si="11"/>
        <v/>
      </c>
    </row>
    <row r="293" spans="1:7" customFormat="1" x14ac:dyDescent="0.25">
      <c r="A293" s="51" t="s">
        <v>1949</v>
      </c>
      <c r="B293" s="68"/>
      <c r="C293" s="131"/>
      <c r="D293" s="51"/>
      <c r="E293" s="57"/>
      <c r="F293" s="138" t="str">
        <f t="shared" si="10"/>
        <v/>
      </c>
      <c r="G293" s="138" t="str">
        <f t="shared" si="11"/>
        <v/>
      </c>
    </row>
    <row r="294" spans="1:7" customFormat="1" x14ac:dyDescent="0.25">
      <c r="A294" s="51" t="s">
        <v>1950</v>
      </c>
      <c r="B294" s="68"/>
      <c r="C294" s="131"/>
      <c r="D294" s="51"/>
      <c r="E294" s="57"/>
      <c r="F294" s="138" t="str">
        <f t="shared" si="10"/>
        <v/>
      </c>
      <c r="G294" s="138" t="str">
        <f t="shared" si="11"/>
        <v/>
      </c>
    </row>
    <row r="295" spans="1:7" customFormat="1" x14ac:dyDescent="0.25">
      <c r="A295" s="51" t="s">
        <v>1951</v>
      </c>
      <c r="B295" s="68"/>
      <c r="C295" s="131"/>
      <c r="D295" s="51"/>
      <c r="E295" s="57"/>
      <c r="F295" s="138" t="str">
        <f t="shared" si="10"/>
        <v/>
      </c>
      <c r="G295" s="138" t="str">
        <f t="shared" si="11"/>
        <v/>
      </c>
    </row>
    <row r="296" spans="1:7" customFormat="1" x14ac:dyDescent="0.25">
      <c r="A296" s="51" t="s">
        <v>1952</v>
      </c>
      <c r="B296" s="68"/>
      <c r="C296" s="131"/>
      <c r="D296" s="51"/>
      <c r="E296" s="57"/>
      <c r="F296" s="138" t="str">
        <f t="shared" si="10"/>
        <v/>
      </c>
      <c r="G296" s="138" t="str">
        <f t="shared" si="11"/>
        <v/>
      </c>
    </row>
    <row r="297" spans="1:7" customFormat="1" x14ac:dyDescent="0.25">
      <c r="A297" s="51" t="s">
        <v>1953</v>
      </c>
      <c r="B297" s="68"/>
      <c r="C297" s="131"/>
      <c r="D297" s="51"/>
      <c r="E297" s="57"/>
      <c r="F297" s="138" t="str">
        <f t="shared" si="10"/>
        <v/>
      </c>
      <c r="G297" s="138" t="str">
        <f t="shared" si="11"/>
        <v/>
      </c>
    </row>
    <row r="298" spans="1:7" customFormat="1" x14ac:dyDescent="0.25">
      <c r="A298" s="51" t="s">
        <v>1954</v>
      </c>
      <c r="B298" s="68"/>
      <c r="C298" s="131"/>
      <c r="D298" s="51"/>
      <c r="E298" s="57"/>
      <c r="F298" s="138" t="str">
        <f t="shared" si="10"/>
        <v/>
      </c>
      <c r="G298" s="138" t="str">
        <f t="shared" si="11"/>
        <v/>
      </c>
    </row>
    <row r="299" spans="1:7" customFormat="1" x14ac:dyDescent="0.25">
      <c r="A299" s="51" t="s">
        <v>1955</v>
      </c>
      <c r="B299" s="68"/>
      <c r="C299" s="131"/>
      <c r="D299" s="51"/>
      <c r="E299" s="57"/>
      <c r="F299" s="138" t="str">
        <f t="shared" si="10"/>
        <v/>
      </c>
      <c r="G299" s="138" t="str">
        <f t="shared" si="11"/>
        <v/>
      </c>
    </row>
    <row r="300" spans="1:7" customFormat="1" x14ac:dyDescent="0.25">
      <c r="A300" s="51" t="s">
        <v>1956</v>
      </c>
      <c r="B300" s="68"/>
      <c r="C300" s="131"/>
      <c r="D300" s="51"/>
      <c r="E300" s="57"/>
      <c r="F300" s="138" t="str">
        <f t="shared" si="10"/>
        <v/>
      </c>
      <c r="G300" s="138" t="str">
        <f t="shared" si="11"/>
        <v/>
      </c>
    </row>
    <row r="301" spans="1:7" customFormat="1" x14ac:dyDescent="0.25">
      <c r="A301" s="51" t="s">
        <v>1957</v>
      </c>
      <c r="B301" s="68"/>
      <c r="C301" s="131"/>
      <c r="D301" s="51"/>
      <c r="E301" s="57"/>
      <c r="F301" s="138" t="str">
        <f t="shared" si="10"/>
        <v/>
      </c>
      <c r="G301" s="138" t="str">
        <f t="shared" si="11"/>
        <v/>
      </c>
    </row>
    <row r="302" spans="1:7" customFormat="1" x14ac:dyDescent="0.25">
      <c r="A302" s="51" t="s">
        <v>1958</v>
      </c>
      <c r="B302" s="68"/>
      <c r="C302" s="131"/>
      <c r="D302" s="51"/>
      <c r="E302" s="57"/>
      <c r="F302" s="138" t="str">
        <f t="shared" si="10"/>
        <v/>
      </c>
      <c r="G302" s="138" t="str">
        <f t="shared" si="11"/>
        <v/>
      </c>
    </row>
    <row r="303" spans="1:7" customFormat="1" x14ac:dyDescent="0.25">
      <c r="A303" s="51" t="s">
        <v>1959</v>
      </c>
      <c r="B303" s="68"/>
      <c r="C303" s="131"/>
      <c r="D303" s="51"/>
      <c r="E303" s="57"/>
      <c r="F303" s="138" t="str">
        <f t="shared" si="10"/>
        <v/>
      </c>
      <c r="G303" s="138" t="str">
        <f t="shared" si="11"/>
        <v/>
      </c>
    </row>
    <row r="304" spans="1:7" customFormat="1" x14ac:dyDescent="0.25">
      <c r="A304" s="51" t="s">
        <v>1960</v>
      </c>
      <c r="B304" s="68"/>
      <c r="C304" s="131"/>
      <c r="D304" s="51"/>
      <c r="E304" s="57"/>
      <c r="F304" s="138" t="str">
        <f t="shared" si="10"/>
        <v/>
      </c>
      <c r="G304" s="138" t="str">
        <f t="shared" si="11"/>
        <v/>
      </c>
    </row>
    <row r="305" spans="1:7" customFormat="1" x14ac:dyDescent="0.25">
      <c r="A305" s="51" t="s">
        <v>1961</v>
      </c>
      <c r="B305" s="68" t="s">
        <v>141</v>
      </c>
      <c r="C305" s="131">
        <f>SUM(C287:C304)</f>
        <v>0</v>
      </c>
      <c r="D305" s="51">
        <f>SUM(D287:D304)</f>
        <v>0</v>
      </c>
      <c r="E305" s="57"/>
      <c r="F305" s="146">
        <f>SUM(F287:F304)</f>
        <v>0</v>
      </c>
      <c r="G305" s="146">
        <f>SUM(G287:G304)</f>
        <v>0</v>
      </c>
    </row>
    <row r="306" spans="1:7" customFormat="1" x14ac:dyDescent="0.25">
      <c r="A306" s="51" t="s">
        <v>1962</v>
      </c>
      <c r="B306" s="68"/>
      <c r="C306" s="51"/>
      <c r="D306" s="51"/>
      <c r="E306" s="57"/>
      <c r="F306" s="57"/>
      <c r="G306" s="57"/>
    </row>
    <row r="307" spans="1:7" customFormat="1" x14ac:dyDescent="0.25">
      <c r="A307" s="51" t="s">
        <v>1963</v>
      </c>
      <c r="B307" s="68"/>
      <c r="C307" s="51"/>
      <c r="D307" s="51"/>
      <c r="E307" s="57"/>
      <c r="F307" s="57"/>
      <c r="G307" s="57"/>
    </row>
    <row r="308" spans="1:7" customFormat="1" x14ac:dyDescent="0.25">
      <c r="A308" s="51" t="s">
        <v>1964</v>
      </c>
      <c r="B308" s="68"/>
      <c r="C308" s="51"/>
      <c r="D308" s="51"/>
      <c r="E308" s="57"/>
      <c r="F308" s="57"/>
      <c r="G308" s="57"/>
    </row>
    <row r="309" spans="1:7" customFormat="1" x14ac:dyDescent="0.25">
      <c r="A309" s="71"/>
      <c r="B309" s="71" t="s">
        <v>2295</v>
      </c>
      <c r="C309" s="71" t="s">
        <v>110</v>
      </c>
      <c r="D309" s="71" t="s">
        <v>1605</v>
      </c>
      <c r="E309" s="71"/>
      <c r="F309" s="71" t="s">
        <v>467</v>
      </c>
      <c r="G309" s="71" t="s">
        <v>1864</v>
      </c>
    </row>
    <row r="310" spans="1:7" customFormat="1" x14ac:dyDescent="0.25">
      <c r="A310" s="51" t="s">
        <v>1965</v>
      </c>
      <c r="B310" s="68"/>
      <c r="C310" s="131"/>
      <c r="D310" s="51"/>
      <c r="E310" s="57"/>
      <c r="F310" s="138" t="str">
        <f>IF($C$328=0,"",IF(C310="[For completion]","",C310/$C$328))</f>
        <v/>
      </c>
      <c r="G310" s="138" t="str">
        <f>IF($D$328=0,"",IF(D310="[For completion]","",D310/$D$328))</f>
        <v/>
      </c>
    </row>
    <row r="311" spans="1:7" customFormat="1" x14ac:dyDescent="0.25">
      <c r="A311" s="51" t="s">
        <v>1966</v>
      </c>
      <c r="B311" s="68"/>
      <c r="C311" s="131"/>
      <c r="D311" s="51"/>
      <c r="E311" s="57"/>
      <c r="F311" s="138" t="str">
        <f t="shared" ref="F311:F327" si="12">IF($C$328=0,"",IF(C311="[For completion]","",C311/$C$328))</f>
        <v/>
      </c>
      <c r="G311" s="138" t="str">
        <f t="shared" ref="G311:G327" si="13">IF($D$328=0,"",IF(D311="[For completion]","",D311/$D$328))</f>
        <v/>
      </c>
    </row>
    <row r="312" spans="1:7" customFormat="1" x14ac:dyDescent="0.25">
      <c r="A312" s="51" t="s">
        <v>1967</v>
      </c>
      <c r="B312" s="68"/>
      <c r="C312" s="131"/>
      <c r="D312" s="51"/>
      <c r="E312" s="57"/>
      <c r="F312" s="138" t="str">
        <f t="shared" si="12"/>
        <v/>
      </c>
      <c r="G312" s="138" t="str">
        <f t="shared" si="13"/>
        <v/>
      </c>
    </row>
    <row r="313" spans="1:7" customFormat="1" x14ac:dyDescent="0.25">
      <c r="A313" s="51" t="s">
        <v>1968</v>
      </c>
      <c r="B313" s="68"/>
      <c r="C313" s="131"/>
      <c r="D313" s="51"/>
      <c r="E313" s="57"/>
      <c r="F313" s="138" t="str">
        <f t="shared" si="12"/>
        <v/>
      </c>
      <c r="G313" s="138" t="str">
        <f t="shared" si="13"/>
        <v/>
      </c>
    </row>
    <row r="314" spans="1:7" customFormat="1" x14ac:dyDescent="0.25">
      <c r="A314" s="51" t="s">
        <v>1969</v>
      </c>
      <c r="B314" s="68"/>
      <c r="C314" s="131"/>
      <c r="D314" s="51"/>
      <c r="E314" s="57"/>
      <c r="F314" s="138" t="str">
        <f t="shared" si="12"/>
        <v/>
      </c>
      <c r="G314" s="138" t="str">
        <f t="shared" si="13"/>
        <v/>
      </c>
    </row>
    <row r="315" spans="1:7" customFormat="1" x14ac:dyDescent="0.25">
      <c r="A315" s="51" t="s">
        <v>1970</v>
      </c>
      <c r="B315" s="68"/>
      <c r="C315" s="131"/>
      <c r="D315" s="51"/>
      <c r="E315" s="57"/>
      <c r="F315" s="138" t="str">
        <f t="shared" si="12"/>
        <v/>
      </c>
      <c r="G315" s="138" t="str">
        <f t="shared" si="13"/>
        <v/>
      </c>
    </row>
    <row r="316" spans="1:7" customFormat="1" x14ac:dyDescent="0.25">
      <c r="A316" s="51" t="s">
        <v>1971</v>
      </c>
      <c r="B316" s="68"/>
      <c r="C316" s="131"/>
      <c r="D316" s="51"/>
      <c r="E316" s="57"/>
      <c r="F316" s="138" t="str">
        <f t="shared" si="12"/>
        <v/>
      </c>
      <c r="G316" s="138" t="str">
        <f t="shared" si="13"/>
        <v/>
      </c>
    </row>
    <row r="317" spans="1:7" customFormat="1" x14ac:dyDescent="0.25">
      <c r="A317" s="51" t="s">
        <v>1972</v>
      </c>
      <c r="B317" s="68"/>
      <c r="C317" s="131"/>
      <c r="D317" s="51"/>
      <c r="E317" s="57"/>
      <c r="F317" s="138" t="str">
        <f t="shared" si="12"/>
        <v/>
      </c>
      <c r="G317" s="138" t="str">
        <f t="shared" si="13"/>
        <v/>
      </c>
    </row>
    <row r="318" spans="1:7" customFormat="1" x14ac:dyDescent="0.25">
      <c r="A318" s="51" t="s">
        <v>1973</v>
      </c>
      <c r="B318" s="68"/>
      <c r="C318" s="131"/>
      <c r="D318" s="51"/>
      <c r="E318" s="57"/>
      <c r="F318" s="138" t="str">
        <f t="shared" si="12"/>
        <v/>
      </c>
      <c r="G318" s="138" t="str">
        <f t="shared" si="13"/>
        <v/>
      </c>
    </row>
    <row r="319" spans="1:7" customFormat="1" x14ac:dyDescent="0.25">
      <c r="A319" s="51" t="s">
        <v>1974</v>
      </c>
      <c r="B319" s="68"/>
      <c r="C319" s="131"/>
      <c r="D319" s="51"/>
      <c r="E319" s="57"/>
      <c r="F319" s="138" t="str">
        <f t="shared" si="12"/>
        <v/>
      </c>
      <c r="G319" s="138" t="str">
        <f t="shared" si="13"/>
        <v/>
      </c>
    </row>
    <row r="320" spans="1:7" customFormat="1" x14ac:dyDescent="0.25">
      <c r="A320" s="51" t="s">
        <v>2075</v>
      </c>
      <c r="B320" s="68"/>
      <c r="C320" s="131"/>
      <c r="D320" s="51"/>
      <c r="E320" s="57"/>
      <c r="F320" s="138" t="str">
        <f t="shared" si="12"/>
        <v/>
      </c>
      <c r="G320" s="138" t="str">
        <f t="shared" si="13"/>
        <v/>
      </c>
    </row>
    <row r="321" spans="1:7" customFormat="1" x14ac:dyDescent="0.25">
      <c r="A321" s="51" t="s">
        <v>2117</v>
      </c>
      <c r="B321" s="68"/>
      <c r="C321" s="131"/>
      <c r="D321" s="51"/>
      <c r="E321" s="57"/>
      <c r="F321" s="138" t="str">
        <f>IF($C$328=0,"",IF(C321="[For completion]","",C321/$C$328))</f>
        <v/>
      </c>
      <c r="G321" s="138" t="str">
        <f t="shared" si="13"/>
        <v/>
      </c>
    </row>
    <row r="322" spans="1:7" customFormat="1" x14ac:dyDescent="0.25">
      <c r="A322" s="51" t="s">
        <v>2118</v>
      </c>
      <c r="B322" s="68"/>
      <c r="C322" s="131"/>
      <c r="D322" s="51"/>
      <c r="E322" s="57"/>
      <c r="F322" s="138" t="str">
        <f t="shared" si="12"/>
        <v/>
      </c>
      <c r="G322" s="138" t="str">
        <f t="shared" si="13"/>
        <v/>
      </c>
    </row>
    <row r="323" spans="1:7" customFormat="1" x14ac:dyDescent="0.25">
      <c r="A323" s="51" t="s">
        <v>2119</v>
      </c>
      <c r="B323" s="68"/>
      <c r="C323" s="131"/>
      <c r="D323" s="51"/>
      <c r="E323" s="57"/>
      <c r="F323" s="138" t="str">
        <f t="shared" si="12"/>
        <v/>
      </c>
      <c r="G323" s="138" t="str">
        <f t="shared" si="13"/>
        <v/>
      </c>
    </row>
    <row r="324" spans="1:7" customFormat="1" x14ac:dyDescent="0.25">
      <c r="A324" s="51" t="s">
        <v>2120</v>
      </c>
      <c r="B324" s="68"/>
      <c r="C324" s="131"/>
      <c r="D324" s="51"/>
      <c r="E324" s="57"/>
      <c r="F324" s="138" t="str">
        <f t="shared" si="12"/>
        <v/>
      </c>
      <c r="G324" s="138" t="str">
        <f t="shared" si="13"/>
        <v/>
      </c>
    </row>
    <row r="325" spans="1:7" customFormat="1" x14ac:dyDescent="0.25">
      <c r="A325" s="51" t="s">
        <v>2121</v>
      </c>
      <c r="B325" s="68"/>
      <c r="C325" s="131"/>
      <c r="D325" s="51"/>
      <c r="E325" s="57"/>
      <c r="F325" s="138" t="str">
        <f t="shared" si="12"/>
        <v/>
      </c>
      <c r="G325" s="138" t="str">
        <f t="shared" si="13"/>
        <v/>
      </c>
    </row>
    <row r="326" spans="1:7" customFormat="1" x14ac:dyDescent="0.25">
      <c r="A326" s="51" t="s">
        <v>2122</v>
      </c>
      <c r="B326" s="68"/>
      <c r="C326" s="131"/>
      <c r="D326" s="51"/>
      <c r="E326" s="57"/>
      <c r="F326" s="138" t="str">
        <f t="shared" si="12"/>
        <v/>
      </c>
      <c r="G326" s="138" t="str">
        <f t="shared" si="13"/>
        <v/>
      </c>
    </row>
    <row r="327" spans="1:7" customFormat="1" x14ac:dyDescent="0.25">
      <c r="A327" s="51" t="s">
        <v>2123</v>
      </c>
      <c r="B327" s="68"/>
      <c r="C327" s="131"/>
      <c r="D327" s="51"/>
      <c r="E327" s="57"/>
      <c r="F327" s="138" t="str">
        <f t="shared" si="12"/>
        <v/>
      </c>
      <c r="G327" s="138" t="str">
        <f t="shared" si="13"/>
        <v/>
      </c>
    </row>
    <row r="328" spans="1:7" customFormat="1" x14ac:dyDescent="0.25">
      <c r="A328" s="51" t="s">
        <v>2124</v>
      </c>
      <c r="B328" s="68" t="s">
        <v>141</v>
      </c>
      <c r="C328" s="131">
        <f>SUM(C310:C327)</f>
        <v>0</v>
      </c>
      <c r="D328" s="51">
        <f>SUM(D310:D327)</f>
        <v>0</v>
      </c>
      <c r="E328" s="57"/>
      <c r="F328" s="146">
        <f>SUM(F310:F327)</f>
        <v>0</v>
      </c>
      <c r="G328" s="146">
        <f>SUM(G310:G327)</f>
        <v>0</v>
      </c>
    </row>
    <row r="329" spans="1:7" customFormat="1" x14ac:dyDescent="0.25">
      <c r="A329" s="51" t="s">
        <v>1975</v>
      </c>
      <c r="B329" s="68"/>
      <c r="C329" s="51"/>
      <c r="D329" s="51"/>
      <c r="E329" s="57"/>
      <c r="F329" s="57"/>
      <c r="G329" s="57"/>
    </row>
    <row r="330" spans="1:7" customFormat="1" x14ac:dyDescent="0.25">
      <c r="A330" s="51" t="s">
        <v>2125</v>
      </c>
      <c r="B330" s="68"/>
      <c r="C330" s="51"/>
      <c r="D330" s="51"/>
      <c r="E330" s="57"/>
      <c r="F330" s="57"/>
      <c r="G330" s="57"/>
    </row>
    <row r="331" spans="1:7" customFormat="1" x14ac:dyDescent="0.25">
      <c r="A331" s="51" t="s">
        <v>2126</v>
      </c>
      <c r="B331" s="68"/>
      <c r="C331" s="51"/>
      <c r="D331" s="51"/>
      <c r="E331" s="57"/>
      <c r="F331" s="57"/>
      <c r="G331" s="57"/>
    </row>
    <row r="332" spans="1:7" customFormat="1" x14ac:dyDescent="0.25">
      <c r="A332" s="71"/>
      <c r="B332" s="71" t="s">
        <v>2258</v>
      </c>
      <c r="C332" s="71" t="s">
        <v>110</v>
      </c>
      <c r="D332" s="71" t="s">
        <v>1605</v>
      </c>
      <c r="E332" s="71"/>
      <c r="F332" s="71" t="s">
        <v>467</v>
      </c>
      <c r="G332" s="71" t="s">
        <v>1864</v>
      </c>
    </row>
    <row r="333" spans="1:7" customFormat="1" x14ac:dyDescent="0.25">
      <c r="A333" s="51" t="s">
        <v>2127</v>
      </c>
      <c r="B333" s="68" t="s">
        <v>1598</v>
      </c>
      <c r="C333" s="131"/>
      <c r="D333" s="51"/>
      <c r="E333" s="57"/>
      <c r="F333" s="138" t="str">
        <f>IF($C$346=0,"",IF(C333="[For completion]","",C333/$C$346))</f>
        <v/>
      </c>
      <c r="G333" s="138" t="str">
        <f>IF($D$346=0,"",IF(D333="[For completion]","",D333/$D$346))</f>
        <v/>
      </c>
    </row>
    <row r="334" spans="1:7" customFormat="1" x14ac:dyDescent="0.25">
      <c r="A334" s="51" t="s">
        <v>2128</v>
      </c>
      <c r="B334" s="68" t="s">
        <v>1599</v>
      </c>
      <c r="C334" s="131"/>
      <c r="D334" s="51"/>
      <c r="E334" s="57"/>
      <c r="F334" s="138" t="str">
        <f t="shared" ref="F334:F345" si="14">IF($C$346=0,"",IF(C334="[For completion]","",C334/$C$346))</f>
        <v/>
      </c>
      <c r="G334" s="138" t="str">
        <f t="shared" ref="G334:G345" si="15">IF($D$346=0,"",IF(D334="[For completion]","",D334/$D$346))</f>
        <v/>
      </c>
    </row>
    <row r="335" spans="1:7" customFormat="1" x14ac:dyDescent="0.25">
      <c r="A335" s="51" t="s">
        <v>2129</v>
      </c>
      <c r="B335" s="68" t="s">
        <v>2276</v>
      </c>
      <c r="C335" s="131"/>
      <c r="D335" s="51"/>
      <c r="E335" s="57"/>
      <c r="F335" s="138" t="str">
        <f t="shared" si="14"/>
        <v/>
      </c>
      <c r="G335" s="138" t="str">
        <f t="shared" si="15"/>
        <v/>
      </c>
    </row>
    <row r="336" spans="1:7" customFormat="1" x14ac:dyDescent="0.25">
      <c r="A336" s="51" t="s">
        <v>2130</v>
      </c>
      <c r="B336" s="68" t="s">
        <v>1600</v>
      </c>
      <c r="C336" s="131"/>
      <c r="D336" s="51"/>
      <c r="E336" s="57"/>
      <c r="F336" s="138" t="str">
        <f t="shared" si="14"/>
        <v/>
      </c>
      <c r="G336" s="138" t="str">
        <f t="shared" si="15"/>
        <v/>
      </c>
    </row>
    <row r="337" spans="1:7" customFormat="1" x14ac:dyDescent="0.25">
      <c r="A337" s="51" t="s">
        <v>2131</v>
      </c>
      <c r="B337" s="68" t="s">
        <v>1601</v>
      </c>
      <c r="C337" s="131"/>
      <c r="D337" s="51"/>
      <c r="E337" s="57"/>
      <c r="F337" s="138" t="str">
        <f t="shared" si="14"/>
        <v/>
      </c>
      <c r="G337" s="138" t="str">
        <f t="shared" si="15"/>
        <v/>
      </c>
    </row>
    <row r="338" spans="1:7" customFormat="1" x14ac:dyDescent="0.25">
      <c r="A338" s="51" t="s">
        <v>2132</v>
      </c>
      <c r="B338" s="68" t="s">
        <v>1602</v>
      </c>
      <c r="C338" s="131"/>
      <c r="D338" s="51"/>
      <c r="E338" s="57"/>
      <c r="F338" s="138" t="str">
        <f t="shared" si="14"/>
        <v/>
      </c>
      <c r="G338" s="138" t="str">
        <f t="shared" si="15"/>
        <v/>
      </c>
    </row>
    <row r="339" spans="1:7" customFormat="1" x14ac:dyDescent="0.25">
      <c r="A339" s="51" t="s">
        <v>2133</v>
      </c>
      <c r="B339" s="68" t="s">
        <v>1603</v>
      </c>
      <c r="C339" s="131"/>
      <c r="D339" s="51"/>
      <c r="E339" s="57"/>
      <c r="F339" s="138" t="str">
        <f t="shared" si="14"/>
        <v/>
      </c>
      <c r="G339" s="138" t="str">
        <f t="shared" si="15"/>
        <v/>
      </c>
    </row>
    <row r="340" spans="1:7" customFormat="1" x14ac:dyDescent="0.25">
      <c r="A340" s="51" t="s">
        <v>2134</v>
      </c>
      <c r="B340" s="68" t="s">
        <v>1604</v>
      </c>
      <c r="C340" s="131"/>
      <c r="D340" s="51"/>
      <c r="E340" s="57"/>
      <c r="F340" s="138" t="str">
        <f t="shared" si="14"/>
        <v/>
      </c>
      <c r="G340" s="138" t="str">
        <f t="shared" si="15"/>
        <v/>
      </c>
    </row>
    <row r="341" spans="1:7" customFormat="1" x14ac:dyDescent="0.25">
      <c r="A341" s="51" t="s">
        <v>2135</v>
      </c>
      <c r="B341" s="68" t="s">
        <v>2647</v>
      </c>
      <c r="C341" s="131"/>
      <c r="D341" s="51"/>
      <c r="E341" s="57"/>
      <c r="F341" s="138" t="str">
        <f t="shared" si="14"/>
        <v/>
      </c>
      <c r="G341" s="138" t="str">
        <f t="shared" si="15"/>
        <v/>
      </c>
    </row>
    <row r="342" spans="1:7" customFormat="1" x14ac:dyDescent="0.25">
      <c r="A342" s="51" t="s">
        <v>2136</v>
      </c>
      <c r="B342" s="51" t="s">
        <v>2650</v>
      </c>
      <c r="C342" s="131"/>
      <c r="D342" s="51"/>
      <c r="F342" s="138" t="str">
        <f t="shared" si="14"/>
        <v/>
      </c>
      <c r="G342" s="138" t="str">
        <f t="shared" si="15"/>
        <v/>
      </c>
    </row>
    <row r="343" spans="1:7" customFormat="1" x14ac:dyDescent="0.25">
      <c r="A343" s="51" t="s">
        <v>2137</v>
      </c>
      <c r="B343" s="51" t="s">
        <v>2648</v>
      </c>
      <c r="C343" s="131"/>
      <c r="D343" s="51"/>
      <c r="F343" s="138" t="str">
        <f t="shared" si="14"/>
        <v/>
      </c>
      <c r="G343" s="138" t="str">
        <f t="shared" si="15"/>
        <v/>
      </c>
    </row>
    <row r="344" spans="1:7" customFormat="1" x14ac:dyDescent="0.25">
      <c r="A344" s="51" t="s">
        <v>2644</v>
      </c>
      <c r="B344" s="68" t="s">
        <v>2649</v>
      </c>
      <c r="C344" s="131"/>
      <c r="D344" s="51"/>
      <c r="E344" s="57"/>
      <c r="F344" s="138" t="str">
        <f t="shared" si="14"/>
        <v/>
      </c>
      <c r="G344" s="138" t="str">
        <f t="shared" si="15"/>
        <v/>
      </c>
    </row>
    <row r="345" spans="1:7" customFormat="1" x14ac:dyDescent="0.25">
      <c r="A345" s="51" t="s">
        <v>2645</v>
      </c>
      <c r="B345" s="51" t="s">
        <v>1998</v>
      </c>
      <c r="C345" s="131"/>
      <c r="D345" s="51"/>
      <c r="F345" s="138" t="str">
        <f t="shared" si="14"/>
        <v/>
      </c>
      <c r="G345" s="138" t="str">
        <f t="shared" si="15"/>
        <v/>
      </c>
    </row>
    <row r="346" spans="1:7" customFormat="1" x14ac:dyDescent="0.25">
      <c r="A346" s="51" t="s">
        <v>2646</v>
      </c>
      <c r="B346" s="68" t="s">
        <v>141</v>
      </c>
      <c r="C346" s="131">
        <f>SUM(C333:C345)</f>
        <v>0</v>
      </c>
      <c r="D346" s="51">
        <f>SUM(D333:D345)</f>
        <v>0</v>
      </c>
      <c r="E346" s="57"/>
      <c r="F346" s="146">
        <f>SUM(F333:F345)</f>
        <v>0</v>
      </c>
      <c r="G346" s="146">
        <f>SUM(G333:G345)</f>
        <v>0</v>
      </c>
    </row>
    <row r="347" spans="1:7" customFormat="1" x14ac:dyDescent="0.25">
      <c r="A347" s="51" t="s">
        <v>2138</v>
      </c>
      <c r="B347" s="68"/>
      <c r="C347" s="131"/>
      <c r="D347" s="51"/>
      <c r="E347" s="57"/>
      <c r="F347" s="146"/>
      <c r="G347" s="146"/>
    </row>
    <row r="348" spans="1:7" customFormat="1" x14ac:dyDescent="0.25">
      <c r="A348" s="51" t="s">
        <v>2651</v>
      </c>
      <c r="B348" s="68"/>
      <c r="C348" s="131"/>
      <c r="D348" s="51"/>
      <c r="E348" s="57"/>
      <c r="F348" s="146"/>
      <c r="G348" s="146"/>
    </row>
    <row r="349" spans="1:7" customFormat="1" x14ac:dyDescent="0.25">
      <c r="A349" s="51" t="s">
        <v>2652</v>
      </c>
    </row>
    <row r="350" spans="1:7" customFormat="1" x14ac:dyDescent="0.25">
      <c r="A350" s="51" t="s">
        <v>2653</v>
      </c>
    </row>
    <row r="351" spans="1:7" customFormat="1" x14ac:dyDescent="0.25">
      <c r="A351" s="51" t="s">
        <v>2654</v>
      </c>
      <c r="B351" s="68"/>
      <c r="C351" s="131"/>
      <c r="D351" s="51"/>
      <c r="E351" s="57"/>
      <c r="F351" s="146"/>
      <c r="G351" s="146"/>
    </row>
    <row r="352" spans="1:7" customFormat="1" x14ac:dyDescent="0.25">
      <c r="A352" s="51" t="s">
        <v>2655</v>
      </c>
      <c r="B352" s="68"/>
      <c r="C352" s="131"/>
      <c r="D352" s="51"/>
      <c r="E352" s="57"/>
      <c r="F352" s="146"/>
      <c r="G352" s="146"/>
    </row>
    <row r="353" spans="1:7" customFormat="1" x14ac:dyDescent="0.25">
      <c r="A353" s="51" t="s">
        <v>2656</v>
      </c>
      <c r="B353" s="68"/>
      <c r="C353" s="131"/>
      <c r="D353" s="51"/>
      <c r="E353" s="57"/>
      <c r="F353" s="146"/>
      <c r="G353" s="146"/>
    </row>
    <row r="354" spans="1:7" customFormat="1" x14ac:dyDescent="0.25">
      <c r="A354" s="51" t="s">
        <v>2657</v>
      </c>
      <c r="B354" s="68"/>
      <c r="C354" s="131"/>
      <c r="D354" s="51"/>
      <c r="E354" s="57"/>
      <c r="F354" s="146"/>
      <c r="G354" s="146"/>
    </row>
    <row r="355" spans="1:7" customFormat="1" x14ac:dyDescent="0.25">
      <c r="A355" s="51" t="s">
        <v>2658</v>
      </c>
      <c r="B355" s="68"/>
      <c r="C355" s="51"/>
      <c r="D355" s="51"/>
      <c r="E355" s="57"/>
      <c r="F355" s="57"/>
      <c r="G355" s="57"/>
    </row>
    <row r="356" spans="1:7" customFormat="1" x14ac:dyDescent="0.25">
      <c r="A356" s="51" t="s">
        <v>2674</v>
      </c>
      <c r="B356" s="68"/>
      <c r="C356" s="51"/>
      <c r="D356" s="51"/>
      <c r="E356" s="57"/>
      <c r="F356" s="57"/>
      <c r="G356" s="57"/>
    </row>
    <row r="357" spans="1:7" customFormat="1" x14ac:dyDescent="0.25">
      <c r="A357" s="71"/>
      <c r="B357" s="71" t="s">
        <v>2259</v>
      </c>
      <c r="C357" s="71" t="s">
        <v>110</v>
      </c>
      <c r="D357" s="71" t="s">
        <v>1605</v>
      </c>
      <c r="E357" s="71"/>
      <c r="F357" s="71" t="s">
        <v>467</v>
      </c>
      <c r="G357" s="71" t="s">
        <v>1864</v>
      </c>
    </row>
    <row r="358" spans="1:7" customFormat="1" x14ac:dyDescent="0.25">
      <c r="A358" s="51" t="s">
        <v>2452</v>
      </c>
      <c r="B358" s="68" t="s">
        <v>1986</v>
      </c>
      <c r="C358" s="131"/>
      <c r="D358" s="51"/>
      <c r="E358" s="57"/>
      <c r="F358" s="138" t="str">
        <f>IF($C$365=0,"",IF(C358="[For completion]","",C358/$C$365))</f>
        <v/>
      </c>
      <c r="G358" s="138" t="str">
        <f>IF($D$365=0,"",IF(D358="[For completion]","",D358/$D$365))</f>
        <v/>
      </c>
    </row>
    <row r="359" spans="1:7" customFormat="1" x14ac:dyDescent="0.25">
      <c r="A359" s="51" t="s">
        <v>2453</v>
      </c>
      <c r="B359" s="152" t="s">
        <v>1987</v>
      </c>
      <c r="C359" s="131"/>
      <c r="D359" s="51"/>
      <c r="E359" s="57"/>
      <c r="F359" s="138" t="str">
        <f t="shared" ref="F359:F364" si="16">IF($C$365=0,"",IF(C359="[For completion]","",C359/$C$365))</f>
        <v/>
      </c>
      <c r="G359" s="138" t="str">
        <f t="shared" ref="G359:G364" si="17">IF($D$365=0,"",IF(D359="[For completion]","",D359/$D$365))</f>
        <v/>
      </c>
    </row>
    <row r="360" spans="1:7" customFormat="1" x14ac:dyDescent="0.25">
      <c r="A360" s="51" t="s">
        <v>2454</v>
      </c>
      <c r="B360" s="68" t="s">
        <v>1988</v>
      </c>
      <c r="C360" s="131"/>
      <c r="D360" s="51"/>
      <c r="E360" s="57"/>
      <c r="F360" s="138" t="str">
        <f t="shared" si="16"/>
        <v/>
      </c>
      <c r="G360" s="138" t="str">
        <f t="shared" si="17"/>
        <v/>
      </c>
    </row>
    <row r="361" spans="1:7" customFormat="1" x14ac:dyDescent="0.25">
      <c r="A361" s="51" t="s">
        <v>2455</v>
      </c>
      <c r="B361" s="68" t="s">
        <v>1989</v>
      </c>
      <c r="C361" s="131"/>
      <c r="D361" s="51"/>
      <c r="E361" s="57"/>
      <c r="F361" s="138" t="str">
        <f t="shared" si="16"/>
        <v/>
      </c>
      <c r="G361" s="138" t="str">
        <f t="shared" si="17"/>
        <v/>
      </c>
    </row>
    <row r="362" spans="1:7" customFormat="1" x14ac:dyDescent="0.25">
      <c r="A362" s="51" t="s">
        <v>2456</v>
      </c>
      <c r="B362" s="68" t="s">
        <v>1990</v>
      </c>
      <c r="C362" s="131"/>
      <c r="D362" s="51"/>
      <c r="E362" s="57"/>
      <c r="F362" s="138" t="str">
        <f t="shared" si="16"/>
        <v/>
      </c>
      <c r="G362" s="138" t="str">
        <f t="shared" si="17"/>
        <v/>
      </c>
    </row>
    <row r="363" spans="1:7" customFormat="1" x14ac:dyDescent="0.25">
      <c r="A363" s="51" t="s">
        <v>2457</v>
      </c>
      <c r="B363" s="68" t="s">
        <v>1991</v>
      </c>
      <c r="C363" s="131"/>
      <c r="D363" s="51"/>
      <c r="E363" s="57"/>
      <c r="F363" s="138" t="str">
        <f t="shared" si="16"/>
        <v/>
      </c>
      <c r="G363" s="138" t="str">
        <f t="shared" si="17"/>
        <v/>
      </c>
    </row>
    <row r="364" spans="1:7" customFormat="1" x14ac:dyDescent="0.25">
      <c r="A364" s="51" t="s">
        <v>2458</v>
      </c>
      <c r="B364" s="68" t="s">
        <v>1606</v>
      </c>
      <c r="C364" s="131"/>
      <c r="D364" s="51"/>
      <c r="E364" s="57"/>
      <c r="F364" s="138" t="str">
        <f t="shared" si="16"/>
        <v/>
      </c>
      <c r="G364" s="138" t="str">
        <f t="shared" si="17"/>
        <v/>
      </c>
    </row>
    <row r="365" spans="1:7" customFormat="1" x14ac:dyDescent="0.25">
      <c r="A365" s="51" t="s">
        <v>2459</v>
      </c>
      <c r="B365" s="68" t="s">
        <v>141</v>
      </c>
      <c r="C365" s="131">
        <f>SUM(C358:C364)</f>
        <v>0</v>
      </c>
      <c r="D365" s="51">
        <f>SUM(D358:D364)</f>
        <v>0</v>
      </c>
      <c r="E365" s="57"/>
      <c r="F365" s="146">
        <f>SUM(F358:F364)</f>
        <v>0</v>
      </c>
      <c r="G365" s="146">
        <f>SUM(G358:G364)</f>
        <v>0</v>
      </c>
    </row>
    <row r="366" spans="1:7" customFormat="1" x14ac:dyDescent="0.25">
      <c r="A366" s="51" t="s">
        <v>2139</v>
      </c>
      <c r="B366" s="68"/>
      <c r="C366" s="51"/>
      <c r="D366" s="51"/>
      <c r="E366" s="57"/>
      <c r="F366" s="57"/>
      <c r="G366" s="57"/>
    </row>
    <row r="367" spans="1:7" customFormat="1" x14ac:dyDescent="0.25">
      <c r="A367" s="71"/>
      <c r="B367" s="71" t="s">
        <v>2260</v>
      </c>
      <c r="C367" s="71" t="s">
        <v>110</v>
      </c>
      <c r="D367" s="71" t="s">
        <v>1605</v>
      </c>
      <c r="E367" s="71"/>
      <c r="F367" s="71" t="s">
        <v>467</v>
      </c>
      <c r="G367" s="71" t="s">
        <v>1864</v>
      </c>
    </row>
    <row r="368" spans="1:7" customFormat="1" x14ac:dyDescent="0.25">
      <c r="A368" s="51" t="s">
        <v>2460</v>
      </c>
      <c r="B368" s="68" t="s">
        <v>2180</v>
      </c>
      <c r="C368" s="131"/>
      <c r="D368" s="51"/>
      <c r="E368" s="57"/>
      <c r="F368" s="138" t="str">
        <f>IF($C$372=0,"",IF(C368="[For completion]","",C368/$C$372))</f>
        <v/>
      </c>
      <c r="G368" s="138" t="str">
        <f>IF($D$372=0,"",IF(D368="[For completion]","",D368/$D$372))</f>
        <v/>
      </c>
    </row>
    <row r="369" spans="1:7" customFormat="1" x14ac:dyDescent="0.25">
      <c r="A369" s="51" t="s">
        <v>2461</v>
      </c>
      <c r="B369" s="152" t="s">
        <v>2225</v>
      </c>
      <c r="C369" s="131"/>
      <c r="D369" s="51"/>
      <c r="E369" s="57"/>
      <c r="F369" s="138" t="str">
        <f>IF($C$372=0,"",IF(C369="[For completion]","",C369/$C$372))</f>
        <v/>
      </c>
      <c r="G369" s="138" t="str">
        <f>IF($D$372=0,"",IF(D369="[For completion]","",D369/$D$372))</f>
        <v/>
      </c>
    </row>
    <row r="370" spans="1:7" customFormat="1" x14ac:dyDescent="0.25">
      <c r="A370" s="51" t="s">
        <v>2462</v>
      </c>
      <c r="B370" s="68" t="s">
        <v>1606</v>
      </c>
      <c r="C370" s="131"/>
      <c r="D370" s="51"/>
      <c r="E370" s="57"/>
      <c r="F370" s="138" t="str">
        <f>IF($C$372=0,"",IF(C370="[For completion]","",C370/$C$372))</f>
        <v/>
      </c>
      <c r="G370" s="138" t="str">
        <f>IF($D$372=0,"",IF(D370="[For completion]","",D370/$D$372))</f>
        <v/>
      </c>
    </row>
    <row r="371" spans="1:7" customFormat="1" x14ac:dyDescent="0.25">
      <c r="A371" s="51" t="s">
        <v>2463</v>
      </c>
      <c r="B371" s="51" t="s">
        <v>1998</v>
      </c>
      <c r="C371" s="131"/>
      <c r="D371" s="51"/>
      <c r="E371" s="57"/>
      <c r="F371" s="138" t="str">
        <f>IF($C$372=0,"",IF(C371="[For completion]","",C371/$C$372))</f>
        <v/>
      </c>
      <c r="G371" s="138" t="str">
        <f>IF($D$372=0,"",IF(D371="[For completion]","",D371/$D$372))</f>
        <v/>
      </c>
    </row>
    <row r="372" spans="1:7" customFormat="1" x14ac:dyDescent="0.25">
      <c r="A372" s="51" t="s">
        <v>2464</v>
      </c>
      <c r="B372" s="68" t="s">
        <v>141</v>
      </c>
      <c r="C372" s="131">
        <f>SUM(C368:C371)</f>
        <v>0</v>
      </c>
      <c r="D372" s="51">
        <f>SUM(D368:D371)</f>
        <v>0</v>
      </c>
      <c r="E372" s="57"/>
      <c r="F372" s="146">
        <f>SUM(F368:F371)</f>
        <v>0</v>
      </c>
      <c r="G372" s="146">
        <f>SUM(G368:G371)</f>
        <v>0</v>
      </c>
    </row>
    <row r="373" spans="1:7" customFormat="1" x14ac:dyDescent="0.25">
      <c r="A373" s="51" t="s">
        <v>2465</v>
      </c>
      <c r="B373" s="68"/>
      <c r="C373" s="51"/>
      <c r="D373" s="51"/>
      <c r="E373" s="57"/>
      <c r="F373" s="57"/>
      <c r="G373" s="57"/>
    </row>
    <row r="374" spans="1:7" customFormat="1" ht="15" customHeight="1" x14ac:dyDescent="0.25">
      <c r="A374" s="71"/>
      <c r="B374" s="71" t="s">
        <v>3004</v>
      </c>
      <c r="C374" s="71" t="s">
        <v>2637</v>
      </c>
      <c r="D374" s="71" t="s">
        <v>2638</v>
      </c>
      <c r="E374" s="71"/>
      <c r="F374" s="71" t="s">
        <v>2639</v>
      </c>
      <c r="G374" s="71"/>
    </row>
    <row r="375" spans="1:7" customFormat="1" x14ac:dyDescent="0.25">
      <c r="A375" s="51" t="s">
        <v>2466</v>
      </c>
      <c r="B375" s="68" t="s">
        <v>1986</v>
      </c>
      <c r="C375" s="131"/>
      <c r="D375" s="131"/>
      <c r="E375" s="49"/>
      <c r="F375" s="166"/>
      <c r="G375" s="138" t="str">
        <f>IF($D$393=0,"",IF(D375="[For completion]","",D375/$D$393))</f>
        <v/>
      </c>
    </row>
    <row r="376" spans="1:7" customFormat="1" x14ac:dyDescent="0.25">
      <c r="A376" s="51" t="s">
        <v>2467</v>
      </c>
      <c r="B376" s="68" t="s">
        <v>1987</v>
      </c>
      <c r="C376" s="131"/>
      <c r="D376" s="131"/>
      <c r="E376" s="49"/>
      <c r="F376" s="166"/>
      <c r="G376" s="138" t="str">
        <f t="shared" ref="G376:G393" si="18">IF($D$393=0,"",IF(D376="[For completion]","",D376/$D$393))</f>
        <v/>
      </c>
    </row>
    <row r="377" spans="1:7" customFormat="1" x14ac:dyDescent="0.25">
      <c r="A377" s="51" t="s">
        <v>2468</v>
      </c>
      <c r="B377" s="68" t="s">
        <v>1988</v>
      </c>
      <c r="C377" s="131"/>
      <c r="D377" s="131"/>
      <c r="E377" s="49"/>
      <c r="F377" s="166"/>
      <c r="G377" s="138" t="str">
        <f t="shared" si="18"/>
        <v/>
      </c>
    </row>
    <row r="378" spans="1:7" customFormat="1" x14ac:dyDescent="0.25">
      <c r="A378" s="51" t="s">
        <v>2469</v>
      </c>
      <c r="B378" s="68" t="s">
        <v>1989</v>
      </c>
      <c r="C378" s="131"/>
      <c r="D378" s="131"/>
      <c r="E378" s="49"/>
      <c r="F378" s="166"/>
      <c r="G378" s="138" t="str">
        <f t="shared" si="18"/>
        <v/>
      </c>
    </row>
    <row r="379" spans="1:7" customFormat="1" x14ac:dyDescent="0.25">
      <c r="A379" s="51" t="s">
        <v>2470</v>
      </c>
      <c r="B379" s="68" t="s">
        <v>1990</v>
      </c>
      <c r="C379" s="131"/>
      <c r="D379" s="131"/>
      <c r="E379" s="49"/>
      <c r="F379" s="166"/>
      <c r="G379" s="138" t="str">
        <f t="shared" si="18"/>
        <v/>
      </c>
    </row>
    <row r="380" spans="1:7" customFormat="1" x14ac:dyDescent="0.25">
      <c r="A380" s="51" t="s">
        <v>2471</v>
      </c>
      <c r="B380" s="68" t="s">
        <v>1991</v>
      </c>
      <c r="C380" s="131"/>
      <c r="D380" s="131"/>
      <c r="E380" s="49"/>
      <c r="F380" s="166"/>
      <c r="G380" s="138" t="str">
        <f t="shared" si="18"/>
        <v/>
      </c>
    </row>
    <row r="381" spans="1:7" customFormat="1" x14ac:dyDescent="0.25">
      <c r="A381" s="51" t="s">
        <v>2472</v>
      </c>
      <c r="B381" s="68" t="s">
        <v>1606</v>
      </c>
      <c r="C381" s="131"/>
      <c r="D381" s="131"/>
      <c r="E381" s="49"/>
      <c r="F381" s="166"/>
      <c r="G381" s="138" t="str">
        <f t="shared" si="18"/>
        <v/>
      </c>
    </row>
    <row r="382" spans="1:7" customFormat="1" x14ac:dyDescent="0.25">
      <c r="A382" s="51" t="s">
        <v>2473</v>
      </c>
      <c r="B382" s="68" t="s">
        <v>1998</v>
      </c>
      <c r="C382" s="131"/>
      <c r="D382" s="131"/>
      <c r="E382" s="49"/>
      <c r="F382" s="166"/>
      <c r="G382" s="138" t="str">
        <f t="shared" si="18"/>
        <v/>
      </c>
    </row>
    <row r="383" spans="1:7" customFormat="1" x14ac:dyDescent="0.25">
      <c r="A383" s="51" t="s">
        <v>2474</v>
      </c>
      <c r="B383" s="68" t="s">
        <v>141</v>
      </c>
      <c r="C383" s="131">
        <f>SUM(C375:C382)</f>
        <v>0</v>
      </c>
      <c r="D383" s="131">
        <f>SUM(D375:D382)</f>
        <v>0</v>
      </c>
      <c r="E383" s="49"/>
      <c r="F383" s="51"/>
      <c r="G383" s="138" t="str">
        <f t="shared" si="18"/>
        <v/>
      </c>
    </row>
    <row r="384" spans="1:7" customFormat="1" x14ac:dyDescent="0.25">
      <c r="A384" s="51" t="s">
        <v>2475</v>
      </c>
      <c r="B384" s="68" t="s">
        <v>2636</v>
      </c>
      <c r="C384" s="51"/>
      <c r="D384" s="51"/>
      <c r="E384" s="51"/>
      <c r="F384" s="166"/>
      <c r="G384" s="138" t="str">
        <f t="shared" si="18"/>
        <v/>
      </c>
    </row>
    <row r="385" spans="1:7" customFormat="1" x14ac:dyDescent="0.25">
      <c r="A385" s="51" t="s">
        <v>2476</v>
      </c>
      <c r="B385" s="68"/>
      <c r="C385" s="131"/>
      <c r="D385" s="51"/>
      <c r="E385" s="49"/>
      <c r="F385" s="138"/>
      <c r="G385" s="138" t="str">
        <f t="shared" si="18"/>
        <v/>
      </c>
    </row>
    <row r="386" spans="1:7" customFormat="1" x14ac:dyDescent="0.25">
      <c r="A386" s="51" t="s">
        <v>2477</v>
      </c>
      <c r="B386" s="68"/>
      <c r="C386" s="131"/>
      <c r="D386" s="51"/>
      <c r="E386" s="49"/>
      <c r="F386" s="138"/>
      <c r="G386" s="138" t="str">
        <f t="shared" si="18"/>
        <v/>
      </c>
    </row>
    <row r="387" spans="1:7" customFormat="1" x14ac:dyDescent="0.25">
      <c r="A387" s="51" t="s">
        <v>2478</v>
      </c>
      <c r="B387" s="68"/>
      <c r="C387" s="131"/>
      <c r="D387" s="51"/>
      <c r="E387" s="49"/>
      <c r="F387" s="138"/>
      <c r="G387" s="138" t="str">
        <f t="shared" si="18"/>
        <v/>
      </c>
    </row>
    <row r="388" spans="1:7" customFormat="1" x14ac:dyDescent="0.25">
      <c r="A388" s="51" t="s">
        <v>2479</v>
      </c>
      <c r="B388" s="68"/>
      <c r="C388" s="131"/>
      <c r="D388" s="51"/>
      <c r="E388" s="49"/>
      <c r="F388" s="138"/>
      <c r="G388" s="138" t="str">
        <f t="shared" si="18"/>
        <v/>
      </c>
    </row>
    <row r="389" spans="1:7" customFormat="1" x14ac:dyDescent="0.25">
      <c r="A389" s="51" t="s">
        <v>2480</v>
      </c>
      <c r="B389" s="68"/>
      <c r="C389" s="131"/>
      <c r="D389" s="51"/>
      <c r="E389" s="49"/>
      <c r="F389" s="138"/>
      <c r="G389" s="138" t="str">
        <f t="shared" si="18"/>
        <v/>
      </c>
    </row>
    <row r="390" spans="1:7" customFormat="1" x14ac:dyDescent="0.25">
      <c r="A390" s="51" t="s">
        <v>2481</v>
      </c>
      <c r="B390" s="68"/>
      <c r="C390" s="131"/>
      <c r="D390" s="51"/>
      <c r="E390" s="49"/>
      <c r="F390" s="138"/>
      <c r="G390" s="138" t="str">
        <f t="shared" si="18"/>
        <v/>
      </c>
    </row>
    <row r="391" spans="1:7" customFormat="1" x14ac:dyDescent="0.25">
      <c r="A391" s="51" t="s">
        <v>2482</v>
      </c>
      <c r="B391" s="68"/>
      <c r="C391" s="131"/>
      <c r="D391" s="51"/>
      <c r="E391" s="49"/>
      <c r="F391" s="138"/>
      <c r="G391" s="138" t="str">
        <f t="shared" si="18"/>
        <v/>
      </c>
    </row>
    <row r="392" spans="1:7" customFormat="1" x14ac:dyDescent="0.25">
      <c r="A392" s="51" t="s">
        <v>2483</v>
      </c>
      <c r="B392" s="68"/>
      <c r="C392" s="131"/>
      <c r="D392" s="51"/>
      <c r="E392" s="49"/>
      <c r="F392" s="138"/>
      <c r="G392" s="138" t="str">
        <f t="shared" si="18"/>
        <v/>
      </c>
    </row>
    <row r="393" spans="1:7" customFormat="1" x14ac:dyDescent="0.25">
      <c r="A393" s="51" t="s">
        <v>2484</v>
      </c>
      <c r="B393" s="68"/>
      <c r="C393" s="131"/>
      <c r="D393" s="51"/>
      <c r="E393" s="49"/>
      <c r="F393" s="138"/>
      <c r="G393" s="138" t="str">
        <f t="shared" si="18"/>
        <v/>
      </c>
    </row>
    <row r="394" spans="1:7" customFormat="1" x14ac:dyDescent="0.25">
      <c r="A394" s="51" t="s">
        <v>2485</v>
      </c>
      <c r="B394" s="51"/>
      <c r="C394" s="186"/>
      <c r="D394" s="51"/>
      <c r="E394" s="49"/>
      <c r="F394" s="49"/>
      <c r="G394" s="49"/>
    </row>
    <row r="395" spans="1:7" customFormat="1" x14ac:dyDescent="0.25">
      <c r="A395" s="51" t="s">
        <v>2486</v>
      </c>
      <c r="B395" s="51"/>
      <c r="C395" s="186"/>
      <c r="D395" s="51"/>
      <c r="E395" s="49"/>
      <c r="F395" s="49"/>
      <c r="G395" s="49"/>
    </row>
    <row r="396" spans="1:7" customFormat="1" x14ac:dyDescent="0.25">
      <c r="A396" s="51" t="s">
        <v>2487</v>
      </c>
      <c r="B396" s="51"/>
      <c r="C396" s="186"/>
      <c r="D396" s="51"/>
      <c r="E396" s="49"/>
      <c r="F396" s="49"/>
      <c r="G396" s="49"/>
    </row>
    <row r="397" spans="1:7" customFormat="1" x14ac:dyDescent="0.25">
      <c r="A397" s="51" t="s">
        <v>2488</v>
      </c>
      <c r="B397" s="51"/>
      <c r="C397" s="186"/>
      <c r="D397" s="51"/>
      <c r="E397" s="49"/>
      <c r="F397" s="49"/>
      <c r="G397" s="49"/>
    </row>
    <row r="398" spans="1:7" customFormat="1" x14ac:dyDescent="0.25">
      <c r="A398" s="51" t="s">
        <v>2489</v>
      </c>
      <c r="B398" s="51"/>
      <c r="C398" s="186"/>
      <c r="D398" s="51"/>
      <c r="E398" s="49"/>
      <c r="F398" s="49"/>
      <c r="G398" s="49"/>
    </row>
    <row r="399" spans="1:7" customFormat="1" x14ac:dyDescent="0.25">
      <c r="A399" s="51" t="s">
        <v>2490</v>
      </c>
      <c r="B399" s="51"/>
      <c r="C399" s="186"/>
      <c r="D399" s="51"/>
      <c r="E399" s="49"/>
      <c r="F399" s="49"/>
      <c r="G399" s="49"/>
    </row>
    <row r="400" spans="1:7" customFormat="1" x14ac:dyDescent="0.25">
      <c r="A400" s="51" t="s">
        <v>2491</v>
      </c>
      <c r="B400" s="51"/>
      <c r="C400" s="186"/>
      <c r="D400" s="51"/>
      <c r="E400" s="49"/>
      <c r="F400" s="49"/>
      <c r="G400" s="49"/>
    </row>
    <row r="401" spans="1:7" customFormat="1" x14ac:dyDescent="0.25">
      <c r="A401" s="51" t="s">
        <v>2492</v>
      </c>
      <c r="B401" s="51"/>
      <c r="C401" s="186"/>
      <c r="D401" s="51"/>
      <c r="E401" s="49"/>
      <c r="F401" s="49"/>
      <c r="G401" s="49"/>
    </row>
    <row r="402" spans="1:7" customFormat="1" x14ac:dyDescent="0.25">
      <c r="A402" s="51" t="s">
        <v>2493</v>
      </c>
      <c r="B402" s="51"/>
      <c r="C402" s="186"/>
      <c r="D402" s="51"/>
      <c r="E402" s="49"/>
      <c r="F402" s="49"/>
      <c r="G402" s="49"/>
    </row>
    <row r="403" spans="1:7" customFormat="1" x14ac:dyDescent="0.25">
      <c r="A403" s="51" t="s">
        <v>2494</v>
      </c>
      <c r="B403" s="51"/>
      <c r="C403" s="186"/>
      <c r="D403" s="51"/>
      <c r="E403" s="49"/>
      <c r="F403" s="49"/>
      <c r="G403" s="49"/>
    </row>
    <row r="404" spans="1:7" customFormat="1" x14ac:dyDescent="0.25">
      <c r="A404" s="51" t="s">
        <v>2495</v>
      </c>
      <c r="B404" s="51"/>
      <c r="C404" s="186"/>
      <c r="D404" s="51"/>
      <c r="E404" s="49"/>
      <c r="F404" s="49"/>
      <c r="G404" s="49"/>
    </row>
    <row r="405" spans="1:7" customFormat="1" x14ac:dyDescent="0.25">
      <c r="A405" s="51" t="s">
        <v>2496</v>
      </c>
      <c r="B405" s="51"/>
      <c r="C405" s="186"/>
      <c r="D405" s="51"/>
      <c r="E405" s="49"/>
      <c r="F405" s="49"/>
      <c r="G405" s="49"/>
    </row>
    <row r="406" spans="1:7" customFormat="1" x14ac:dyDescent="0.25">
      <c r="A406" s="51" t="s">
        <v>2497</v>
      </c>
      <c r="B406" s="51"/>
      <c r="C406" s="186"/>
      <c r="D406" s="51"/>
      <c r="E406" s="49"/>
      <c r="F406" s="49"/>
      <c r="G406" s="49"/>
    </row>
    <row r="407" spans="1:7" customFormat="1" x14ac:dyDescent="0.25">
      <c r="A407" s="51" t="s">
        <v>2498</v>
      </c>
      <c r="B407" s="51"/>
      <c r="C407" s="186"/>
      <c r="D407" s="51"/>
      <c r="E407" s="49"/>
      <c r="F407" s="49"/>
      <c r="G407" s="49"/>
    </row>
    <row r="408" spans="1:7" customFormat="1" x14ac:dyDescent="0.25">
      <c r="A408" s="51" t="s">
        <v>2499</v>
      </c>
      <c r="B408" s="51"/>
      <c r="C408" s="186"/>
      <c r="D408" s="51"/>
      <c r="E408" s="49"/>
      <c r="F408" s="49"/>
      <c r="G408" s="49"/>
    </row>
    <row r="409" spans="1:7" customFormat="1" x14ac:dyDescent="0.25">
      <c r="A409" s="51" t="s">
        <v>2500</v>
      </c>
      <c r="B409" s="51"/>
      <c r="C409" s="186"/>
      <c r="D409" s="51"/>
      <c r="E409" s="49"/>
      <c r="F409" s="49"/>
      <c r="G409" s="49"/>
    </row>
    <row r="410" spans="1:7" customFormat="1" x14ac:dyDescent="0.25">
      <c r="A410" s="51" t="s">
        <v>2501</v>
      </c>
      <c r="B410" s="51"/>
      <c r="C410" s="186"/>
      <c r="D410" s="51"/>
      <c r="E410" s="49"/>
      <c r="F410" s="49"/>
      <c r="G410" s="49"/>
    </row>
    <row r="411" spans="1:7" customFormat="1" x14ac:dyDescent="0.25">
      <c r="A411" s="51" t="s">
        <v>2502</v>
      </c>
      <c r="B411" s="51"/>
      <c r="C411" s="186"/>
      <c r="D411" s="51"/>
      <c r="E411" s="49"/>
      <c r="F411" s="49"/>
      <c r="G411" s="49"/>
    </row>
    <row r="412" spans="1:7" customFormat="1" x14ac:dyDescent="0.25">
      <c r="A412" s="51" t="s">
        <v>2503</v>
      </c>
      <c r="B412" s="51"/>
      <c r="C412" s="186"/>
      <c r="D412" s="51"/>
      <c r="E412" s="49"/>
      <c r="F412" s="49"/>
      <c r="G412" s="49"/>
    </row>
    <row r="413" spans="1:7" customFormat="1" x14ac:dyDescent="0.25">
      <c r="A413" s="51" t="s">
        <v>2504</v>
      </c>
      <c r="B413" s="51"/>
      <c r="C413" s="186"/>
      <c r="D413" s="51"/>
      <c r="E413" s="49"/>
      <c r="F413" s="49"/>
      <c r="G413" s="49"/>
    </row>
    <row r="414" spans="1:7" customFormat="1" x14ac:dyDescent="0.25">
      <c r="A414" s="51" t="s">
        <v>2505</v>
      </c>
      <c r="B414" s="51"/>
      <c r="C414" s="186"/>
      <c r="D414" s="51"/>
      <c r="E414" s="49"/>
      <c r="F414" s="49"/>
      <c r="G414" s="49"/>
    </row>
    <row r="415" spans="1:7" customFormat="1" x14ac:dyDescent="0.25">
      <c r="A415" s="51" t="s">
        <v>2506</v>
      </c>
      <c r="B415" s="51"/>
      <c r="C415" s="186"/>
      <c r="D415" s="51"/>
      <c r="E415" s="49"/>
      <c r="F415" s="49"/>
      <c r="G415" s="49"/>
    </row>
    <row r="416" spans="1:7" customFormat="1" x14ac:dyDescent="0.25">
      <c r="A416" s="51" t="s">
        <v>2507</v>
      </c>
      <c r="B416" s="51"/>
      <c r="C416" s="186"/>
      <c r="D416" s="51"/>
      <c r="E416" s="49"/>
      <c r="F416" s="49"/>
      <c r="G416" s="49"/>
    </row>
    <row r="417" spans="1:7" customFormat="1" x14ac:dyDescent="0.25">
      <c r="A417" s="51" t="s">
        <v>2508</v>
      </c>
      <c r="B417" s="51"/>
      <c r="C417" s="186"/>
      <c r="D417" s="51"/>
      <c r="E417" s="49"/>
      <c r="F417" s="49"/>
      <c r="G417" s="49"/>
    </row>
    <row r="418" spans="1:7" customFormat="1" x14ac:dyDescent="0.25">
      <c r="A418" s="51" t="s">
        <v>2509</v>
      </c>
      <c r="B418" s="51"/>
      <c r="C418" s="186"/>
      <c r="D418" s="51"/>
      <c r="E418" s="49"/>
      <c r="F418" s="49"/>
      <c r="G418" s="49"/>
    </row>
    <row r="419" spans="1:7" customFormat="1" x14ac:dyDescent="0.25">
      <c r="A419" s="51" t="s">
        <v>2510</v>
      </c>
      <c r="B419" s="51"/>
      <c r="C419" s="186"/>
      <c r="D419" s="51"/>
      <c r="E419" s="49"/>
      <c r="F419" s="49"/>
      <c r="G419" s="49"/>
    </row>
    <row r="420" spans="1:7" customFormat="1" x14ac:dyDescent="0.25">
      <c r="A420" s="51" t="s">
        <v>2511</v>
      </c>
      <c r="B420" s="51"/>
      <c r="C420" s="186"/>
      <c r="D420" s="51"/>
      <c r="E420" s="49"/>
      <c r="F420" s="49"/>
      <c r="G420" s="49"/>
    </row>
    <row r="421" spans="1:7" customFormat="1" x14ac:dyDescent="0.25">
      <c r="A421" s="51" t="s">
        <v>2512</v>
      </c>
      <c r="B421" s="51"/>
      <c r="C421" s="186"/>
      <c r="D421" s="51"/>
      <c r="E421" s="49"/>
      <c r="F421" s="49"/>
      <c r="G421" s="49"/>
    </row>
    <row r="422" spans="1:7" customFormat="1" x14ac:dyDescent="0.25">
      <c r="A422" s="51" t="s">
        <v>2513</v>
      </c>
      <c r="B422" s="51"/>
      <c r="C422" s="186"/>
      <c r="D422" s="51"/>
      <c r="E422" s="49"/>
      <c r="F422" s="49"/>
      <c r="G422" s="49"/>
    </row>
    <row r="423" spans="1:7" ht="18.75" x14ac:dyDescent="0.25">
      <c r="A423" s="122"/>
      <c r="B423" s="150" t="s">
        <v>434</v>
      </c>
      <c r="C423" s="122"/>
      <c r="D423" s="122"/>
      <c r="E423" s="122"/>
      <c r="F423" s="124"/>
      <c r="G423" s="124"/>
    </row>
    <row r="424" spans="1:7" ht="15" customHeight="1" x14ac:dyDescent="0.25">
      <c r="A424" s="70"/>
      <c r="B424" s="70" t="s">
        <v>2277</v>
      </c>
      <c r="C424" s="70" t="s">
        <v>637</v>
      </c>
      <c r="D424" s="70" t="s">
        <v>638</v>
      </c>
      <c r="E424" s="70"/>
      <c r="F424" s="70" t="s">
        <v>468</v>
      </c>
      <c r="G424" s="70" t="s">
        <v>639</v>
      </c>
    </row>
    <row r="425" spans="1:7" x14ac:dyDescent="0.25">
      <c r="A425" s="51" t="s">
        <v>2020</v>
      </c>
      <c r="B425" s="51" t="s">
        <v>641</v>
      </c>
      <c r="C425" s="131" t="s">
        <v>1187</v>
      </c>
      <c r="D425" s="65" t="s">
        <v>1187</v>
      </c>
      <c r="E425" s="65"/>
      <c r="F425" s="83"/>
      <c r="G425" s="83"/>
    </row>
    <row r="426" spans="1:7" x14ac:dyDescent="0.25">
      <c r="A426" s="65"/>
      <c r="D426" s="65"/>
      <c r="E426" s="65"/>
      <c r="F426" s="83"/>
      <c r="G426" s="83"/>
    </row>
    <row r="427" spans="1:7" x14ac:dyDescent="0.25">
      <c r="B427" s="51" t="s">
        <v>642</v>
      </c>
      <c r="D427" s="65"/>
      <c r="E427" s="65"/>
      <c r="F427" s="83"/>
      <c r="G427" s="83"/>
    </row>
    <row r="428" spans="1:7" x14ac:dyDescent="0.25">
      <c r="A428" s="51" t="s">
        <v>2021</v>
      </c>
      <c r="B428" s="68" t="s">
        <v>3429</v>
      </c>
      <c r="C428" s="131" t="s">
        <v>1187</v>
      </c>
      <c r="D428" s="132" t="s">
        <v>1187</v>
      </c>
      <c r="E428" s="65"/>
      <c r="F428" s="138" t="str">
        <f t="shared" ref="F428:F451" si="19">IF($C$452=0,"",IF(C428="[for completion]","",C428/$C$452))</f>
        <v/>
      </c>
      <c r="G428" s="138" t="str">
        <f t="shared" ref="G428:G451" si="20">IF($D$452=0,"",IF(D428="[for completion]","",D428/$D$452))</f>
        <v/>
      </c>
    </row>
    <row r="429" spans="1:7" x14ac:dyDescent="0.25">
      <c r="A429" s="51" t="s">
        <v>2022</v>
      </c>
      <c r="B429" s="68" t="s">
        <v>3377</v>
      </c>
      <c r="C429" s="131" t="s">
        <v>1187</v>
      </c>
      <c r="D429" s="132" t="s">
        <v>1187</v>
      </c>
      <c r="E429" s="65"/>
      <c r="F429" s="138" t="str">
        <f t="shared" si="19"/>
        <v/>
      </c>
      <c r="G429" s="138" t="str">
        <f t="shared" si="20"/>
        <v/>
      </c>
    </row>
    <row r="430" spans="1:7" x14ac:dyDescent="0.25">
      <c r="A430" s="51" t="s">
        <v>2023</v>
      </c>
      <c r="B430" s="68" t="s">
        <v>3378</v>
      </c>
      <c r="C430" s="131" t="s">
        <v>1187</v>
      </c>
      <c r="D430" s="132" t="s">
        <v>1187</v>
      </c>
      <c r="E430" s="65"/>
      <c r="F430" s="138" t="str">
        <f t="shared" si="19"/>
        <v/>
      </c>
      <c r="G430" s="138" t="str">
        <f t="shared" si="20"/>
        <v/>
      </c>
    </row>
    <row r="431" spans="1:7" x14ac:dyDescent="0.25">
      <c r="A431" s="51" t="s">
        <v>2024</v>
      </c>
      <c r="B431" s="68" t="s">
        <v>3379</v>
      </c>
      <c r="C431" s="131" t="s">
        <v>1187</v>
      </c>
      <c r="D431" s="132" t="s">
        <v>1187</v>
      </c>
      <c r="E431" s="65"/>
      <c r="F431" s="138" t="str">
        <f t="shared" si="19"/>
        <v/>
      </c>
      <c r="G431" s="138" t="str">
        <f t="shared" si="20"/>
        <v/>
      </c>
    </row>
    <row r="432" spans="1:7" x14ac:dyDescent="0.25">
      <c r="A432" s="51" t="s">
        <v>2025</v>
      </c>
      <c r="B432" s="68" t="s">
        <v>3380</v>
      </c>
      <c r="C432" s="131" t="s">
        <v>1187</v>
      </c>
      <c r="D432" s="132" t="s">
        <v>1187</v>
      </c>
      <c r="E432" s="65"/>
      <c r="F432" s="138" t="str">
        <f t="shared" si="19"/>
        <v/>
      </c>
      <c r="G432" s="138" t="str">
        <f t="shared" si="20"/>
        <v/>
      </c>
    </row>
    <row r="433" spans="1:7" x14ac:dyDescent="0.25">
      <c r="A433" s="51" t="s">
        <v>2026</v>
      </c>
      <c r="B433" s="68" t="s">
        <v>3381</v>
      </c>
      <c r="C433" s="131" t="s">
        <v>1187</v>
      </c>
      <c r="D433" s="132" t="s">
        <v>1187</v>
      </c>
      <c r="E433" s="65"/>
      <c r="F433" s="138" t="str">
        <f t="shared" si="19"/>
        <v/>
      </c>
      <c r="G433" s="138" t="str">
        <f t="shared" si="20"/>
        <v/>
      </c>
    </row>
    <row r="434" spans="1:7" x14ac:dyDescent="0.25">
      <c r="A434" s="51" t="s">
        <v>2027</v>
      </c>
      <c r="B434" s="68" t="s">
        <v>3382</v>
      </c>
      <c r="C434" s="131" t="s">
        <v>1187</v>
      </c>
      <c r="D434" s="132" t="s">
        <v>1187</v>
      </c>
      <c r="E434" s="65"/>
      <c r="F434" s="138" t="str">
        <f t="shared" si="19"/>
        <v/>
      </c>
      <c r="G434" s="138" t="str">
        <f t="shared" si="20"/>
        <v/>
      </c>
    </row>
    <row r="435" spans="1:7" x14ac:dyDescent="0.25">
      <c r="A435" s="51" t="s">
        <v>2028</v>
      </c>
      <c r="B435" s="68" t="s">
        <v>3383</v>
      </c>
      <c r="C435" s="131" t="s">
        <v>1187</v>
      </c>
      <c r="D435" s="132" t="s">
        <v>1187</v>
      </c>
      <c r="E435" s="65"/>
      <c r="F435" s="138" t="str">
        <f t="shared" si="19"/>
        <v/>
      </c>
      <c r="G435" s="138" t="str">
        <f t="shared" si="20"/>
        <v/>
      </c>
    </row>
    <row r="436" spans="1:7" x14ac:dyDescent="0.25">
      <c r="A436" s="51" t="s">
        <v>2029</v>
      </c>
      <c r="B436" s="68" t="s">
        <v>3384</v>
      </c>
      <c r="C436" s="131" t="s">
        <v>1187</v>
      </c>
      <c r="D436" s="132" t="s">
        <v>1187</v>
      </c>
      <c r="E436" s="65"/>
      <c r="F436" s="138" t="str">
        <f t="shared" si="19"/>
        <v/>
      </c>
      <c r="G436" s="138" t="str">
        <f t="shared" si="20"/>
        <v/>
      </c>
    </row>
    <row r="437" spans="1:7" x14ac:dyDescent="0.25">
      <c r="A437" s="51" t="s">
        <v>2278</v>
      </c>
      <c r="B437" s="68" t="s">
        <v>3385</v>
      </c>
      <c r="C437" s="131" t="s">
        <v>1187</v>
      </c>
      <c r="D437" s="132" t="s">
        <v>1187</v>
      </c>
      <c r="E437" s="68"/>
      <c r="F437" s="138" t="str">
        <f t="shared" si="19"/>
        <v/>
      </c>
      <c r="G437" s="138" t="str">
        <f t="shared" si="20"/>
        <v/>
      </c>
    </row>
    <row r="438" spans="1:7" x14ac:dyDescent="0.25">
      <c r="A438" s="51" t="s">
        <v>2279</v>
      </c>
      <c r="B438" s="68" t="s">
        <v>3428</v>
      </c>
      <c r="C438" s="131" t="s">
        <v>1187</v>
      </c>
      <c r="D438" s="132" t="s">
        <v>1187</v>
      </c>
      <c r="E438" s="68"/>
      <c r="F438" s="138" t="str">
        <f t="shared" si="19"/>
        <v/>
      </c>
      <c r="G438" s="138" t="str">
        <f t="shared" si="20"/>
        <v/>
      </c>
    </row>
    <row r="439" spans="1:7" x14ac:dyDescent="0.25">
      <c r="A439" s="51" t="s">
        <v>2280</v>
      </c>
      <c r="B439" s="68"/>
      <c r="C439" s="131"/>
      <c r="D439" s="132"/>
      <c r="E439" s="68"/>
      <c r="F439" s="138" t="str">
        <f t="shared" si="19"/>
        <v/>
      </c>
      <c r="G439" s="138" t="str">
        <f t="shared" si="20"/>
        <v/>
      </c>
    </row>
    <row r="440" spans="1:7" x14ac:dyDescent="0.25">
      <c r="A440" s="51" t="s">
        <v>2281</v>
      </c>
      <c r="B440" s="68"/>
      <c r="C440" s="131"/>
      <c r="D440" s="132"/>
      <c r="E440" s="68"/>
      <c r="F440" s="138" t="str">
        <f t="shared" si="19"/>
        <v/>
      </c>
      <c r="G440" s="138" t="str">
        <f t="shared" si="20"/>
        <v/>
      </c>
    </row>
    <row r="441" spans="1:7" x14ac:dyDescent="0.25">
      <c r="A441" s="51" t="s">
        <v>2282</v>
      </c>
      <c r="B441" s="68"/>
      <c r="C441" s="131"/>
      <c r="D441" s="132"/>
      <c r="E441" s="68"/>
      <c r="F441" s="138" t="str">
        <f t="shared" si="19"/>
        <v/>
      </c>
      <c r="G441" s="138" t="str">
        <f t="shared" si="20"/>
        <v/>
      </c>
    </row>
    <row r="442" spans="1:7" x14ac:dyDescent="0.25">
      <c r="A442" s="51" t="s">
        <v>2283</v>
      </c>
      <c r="B442" s="68"/>
      <c r="C442" s="131"/>
      <c r="D442" s="132"/>
      <c r="E442" s="68"/>
      <c r="F442" s="138" t="str">
        <f t="shared" si="19"/>
        <v/>
      </c>
      <c r="G442" s="138" t="str">
        <f t="shared" si="20"/>
        <v/>
      </c>
    </row>
    <row r="443" spans="1:7" x14ac:dyDescent="0.25">
      <c r="A443" s="51" t="s">
        <v>2284</v>
      </c>
      <c r="B443" s="68"/>
      <c r="C443" s="131"/>
      <c r="D443" s="132"/>
      <c r="F443" s="138" t="str">
        <f t="shared" si="19"/>
        <v/>
      </c>
      <c r="G443" s="138" t="str">
        <f t="shared" si="20"/>
        <v/>
      </c>
    </row>
    <row r="444" spans="1:7" x14ac:dyDescent="0.25">
      <c r="A444" s="51" t="s">
        <v>2285</v>
      </c>
      <c r="B444" s="68"/>
      <c r="C444" s="131"/>
      <c r="D444" s="132"/>
      <c r="E444" s="120"/>
      <c r="F444" s="138" t="str">
        <f t="shared" si="19"/>
        <v/>
      </c>
      <c r="G444" s="138" t="str">
        <f t="shared" si="20"/>
        <v/>
      </c>
    </row>
    <row r="445" spans="1:7" x14ac:dyDescent="0.25">
      <c r="A445" s="51" t="s">
        <v>2286</v>
      </c>
      <c r="B445" s="68"/>
      <c r="C445" s="131"/>
      <c r="D445" s="132"/>
      <c r="E445" s="120"/>
      <c r="F445" s="138" t="str">
        <f t="shared" si="19"/>
        <v/>
      </c>
      <c r="G445" s="138" t="str">
        <f t="shared" si="20"/>
        <v/>
      </c>
    </row>
    <row r="446" spans="1:7" x14ac:dyDescent="0.25">
      <c r="A446" s="51" t="s">
        <v>2287</v>
      </c>
      <c r="B446" s="68"/>
      <c r="C446" s="131"/>
      <c r="D446" s="132"/>
      <c r="E446" s="120"/>
      <c r="F446" s="138" t="str">
        <f t="shared" si="19"/>
        <v/>
      </c>
      <c r="G446" s="138" t="str">
        <f t="shared" si="20"/>
        <v/>
      </c>
    </row>
    <row r="447" spans="1:7" x14ac:dyDescent="0.25">
      <c r="A447" s="51" t="s">
        <v>2288</v>
      </c>
      <c r="B447" s="68"/>
      <c r="C447" s="131"/>
      <c r="D447" s="132"/>
      <c r="E447" s="120"/>
      <c r="F447" s="138" t="str">
        <f t="shared" si="19"/>
        <v/>
      </c>
      <c r="G447" s="138" t="str">
        <f t="shared" si="20"/>
        <v/>
      </c>
    </row>
    <row r="448" spans="1:7" x14ac:dyDescent="0.25">
      <c r="A448" s="51" t="s">
        <v>2289</v>
      </c>
      <c r="B448" s="68"/>
      <c r="C448" s="131"/>
      <c r="D448" s="132"/>
      <c r="E448" s="120"/>
      <c r="F448" s="138" t="str">
        <f t="shared" si="19"/>
        <v/>
      </c>
      <c r="G448" s="138" t="str">
        <f t="shared" si="20"/>
        <v/>
      </c>
    </row>
    <row r="449" spans="1:7" x14ac:dyDescent="0.25">
      <c r="A449" s="51" t="s">
        <v>2290</v>
      </c>
      <c r="B449" s="68"/>
      <c r="C449" s="131"/>
      <c r="D449" s="132"/>
      <c r="E449" s="120"/>
      <c r="F449" s="138" t="str">
        <f t="shared" si="19"/>
        <v/>
      </c>
      <c r="G449" s="138" t="str">
        <f t="shared" si="20"/>
        <v/>
      </c>
    </row>
    <row r="450" spans="1:7" x14ac:dyDescent="0.25">
      <c r="A450" s="51" t="s">
        <v>2291</v>
      </c>
      <c r="B450" s="68"/>
      <c r="C450" s="131"/>
      <c r="D450" s="132"/>
      <c r="E450" s="120"/>
      <c r="F450" s="138" t="str">
        <f t="shared" si="19"/>
        <v/>
      </c>
      <c r="G450" s="138" t="str">
        <f t="shared" si="20"/>
        <v/>
      </c>
    </row>
    <row r="451" spans="1:7" x14ac:dyDescent="0.25">
      <c r="A451" s="51" t="s">
        <v>2292</v>
      </c>
      <c r="B451" s="68"/>
      <c r="C451" s="131"/>
      <c r="D451" s="132"/>
      <c r="E451" s="120"/>
      <c r="F451" s="138" t="str">
        <f t="shared" si="19"/>
        <v/>
      </c>
      <c r="G451" s="138" t="str">
        <f t="shared" si="20"/>
        <v/>
      </c>
    </row>
    <row r="452" spans="1:7" x14ac:dyDescent="0.25">
      <c r="A452" s="51" t="s">
        <v>2293</v>
      </c>
      <c r="B452" s="68" t="s">
        <v>141</v>
      </c>
      <c r="C452" s="133">
        <f>SUM(C428:C451)</f>
        <v>0</v>
      </c>
      <c r="D452" s="76">
        <f>SUM(D428:D451)</f>
        <v>0</v>
      </c>
      <c r="E452" s="120"/>
      <c r="F452" s="147">
        <f>SUM(F428:F451)</f>
        <v>0</v>
      </c>
      <c r="G452" s="147">
        <f>SUM(G428:G451)</f>
        <v>0</v>
      </c>
    </row>
    <row r="453" spans="1:7" ht="15" customHeight="1" x14ac:dyDescent="0.25">
      <c r="A453" s="70"/>
      <c r="B453" s="70" t="s">
        <v>2294</v>
      </c>
      <c r="C453" s="70" t="s">
        <v>637</v>
      </c>
      <c r="D453" s="70" t="s">
        <v>638</v>
      </c>
      <c r="E453" s="70"/>
      <c r="F453" s="70" t="s">
        <v>468</v>
      </c>
      <c r="G453" s="70" t="s">
        <v>639</v>
      </c>
    </row>
    <row r="454" spans="1:7" x14ac:dyDescent="0.25">
      <c r="A454" s="51" t="s">
        <v>2030</v>
      </c>
      <c r="B454" s="51" t="s">
        <v>670</v>
      </c>
      <c r="C454" s="126" t="s">
        <v>1187</v>
      </c>
      <c r="D454" s="51" t="s">
        <v>1187</v>
      </c>
      <c r="G454" s="51"/>
    </row>
    <row r="455" spans="1:7" x14ac:dyDescent="0.25">
      <c r="G455" s="51"/>
    </row>
    <row r="456" spans="1:7" x14ac:dyDescent="0.25">
      <c r="B456" s="68" t="s">
        <v>671</v>
      </c>
      <c r="G456" s="51"/>
    </row>
    <row r="457" spans="1:7" x14ac:dyDescent="0.25">
      <c r="A457" s="51" t="s">
        <v>2031</v>
      </c>
      <c r="B457" s="51" t="s">
        <v>673</v>
      </c>
      <c r="C457" s="131" t="s">
        <v>1187</v>
      </c>
      <c r="D457" s="132" t="s">
        <v>1187</v>
      </c>
      <c r="F457" s="138" t="str">
        <f>IF($C$465=0,"",IF(C457="[for completion]","",C457/$C$465))</f>
        <v/>
      </c>
      <c r="G457" s="138" t="str">
        <f>IF($D$465=0,"",IF(D457="[for completion]","",D457/$D$465))</f>
        <v/>
      </c>
    </row>
    <row r="458" spans="1:7" x14ac:dyDescent="0.25">
      <c r="A458" s="51" t="s">
        <v>2032</v>
      </c>
      <c r="B458" s="51" t="s">
        <v>675</v>
      </c>
      <c r="C458" s="131" t="s">
        <v>1187</v>
      </c>
      <c r="D458" s="132" t="s">
        <v>1187</v>
      </c>
      <c r="F458" s="138" t="str">
        <f t="shared" ref="F458:F471" si="21">IF($C$465=0,"",IF(C458="[for completion]","",C458/$C$465))</f>
        <v/>
      </c>
      <c r="G458" s="138" t="str">
        <f t="shared" ref="G458:G471" si="22">IF($D$465=0,"",IF(D458="[for completion]","",D458/$D$465))</f>
        <v/>
      </c>
    </row>
    <row r="459" spans="1:7" x14ac:dyDescent="0.25">
      <c r="A459" s="51" t="s">
        <v>2033</v>
      </c>
      <c r="B459" s="51" t="s">
        <v>677</v>
      </c>
      <c r="C459" s="131" t="s">
        <v>1187</v>
      </c>
      <c r="D459" s="132" t="s">
        <v>1187</v>
      </c>
      <c r="F459" s="138" t="str">
        <f t="shared" si="21"/>
        <v/>
      </c>
      <c r="G459" s="138" t="str">
        <f t="shared" si="22"/>
        <v/>
      </c>
    </row>
    <row r="460" spans="1:7" x14ac:dyDescent="0.25">
      <c r="A460" s="51" t="s">
        <v>2034</v>
      </c>
      <c r="B460" s="51" t="s">
        <v>679</v>
      </c>
      <c r="C460" s="131" t="s">
        <v>1187</v>
      </c>
      <c r="D460" s="132" t="s">
        <v>1187</v>
      </c>
      <c r="F460" s="138" t="str">
        <f t="shared" si="21"/>
        <v/>
      </c>
      <c r="G460" s="138" t="str">
        <f t="shared" si="22"/>
        <v/>
      </c>
    </row>
    <row r="461" spans="1:7" x14ac:dyDescent="0.25">
      <c r="A461" s="51" t="s">
        <v>2035</v>
      </c>
      <c r="B461" s="51" t="s">
        <v>681</v>
      </c>
      <c r="C461" s="131" t="s">
        <v>1187</v>
      </c>
      <c r="D461" s="132" t="s">
        <v>1187</v>
      </c>
      <c r="F461" s="138" t="str">
        <f t="shared" si="21"/>
        <v/>
      </c>
      <c r="G461" s="138" t="str">
        <f t="shared" si="22"/>
        <v/>
      </c>
    </row>
    <row r="462" spans="1:7" x14ac:dyDescent="0.25">
      <c r="A462" s="51" t="s">
        <v>2036</v>
      </c>
      <c r="B462" s="51" t="s">
        <v>683</v>
      </c>
      <c r="C462" s="131" t="s">
        <v>1187</v>
      </c>
      <c r="D462" s="132" t="s">
        <v>1187</v>
      </c>
      <c r="F462" s="138" t="str">
        <f t="shared" si="21"/>
        <v/>
      </c>
      <c r="G462" s="138" t="str">
        <f t="shared" si="22"/>
        <v/>
      </c>
    </row>
    <row r="463" spans="1:7" x14ac:dyDescent="0.25">
      <c r="A463" s="51" t="s">
        <v>2037</v>
      </c>
      <c r="B463" s="51" t="s">
        <v>685</v>
      </c>
      <c r="C463" s="131" t="s">
        <v>1187</v>
      </c>
      <c r="D463" s="132" t="s">
        <v>1187</v>
      </c>
      <c r="F463" s="138" t="str">
        <f t="shared" si="21"/>
        <v/>
      </c>
      <c r="G463" s="138" t="str">
        <f t="shared" si="22"/>
        <v/>
      </c>
    </row>
    <row r="464" spans="1:7" x14ac:dyDescent="0.25">
      <c r="A464" s="51" t="s">
        <v>2038</v>
      </c>
      <c r="B464" s="51" t="s">
        <v>687</v>
      </c>
      <c r="C464" s="131" t="s">
        <v>1187</v>
      </c>
      <c r="D464" s="132" t="s">
        <v>1187</v>
      </c>
      <c r="F464" s="138" t="str">
        <f t="shared" si="21"/>
        <v/>
      </c>
      <c r="G464" s="138" t="str">
        <f t="shared" si="22"/>
        <v/>
      </c>
    </row>
    <row r="465" spans="1:7" x14ac:dyDescent="0.25">
      <c r="A465" s="51" t="s">
        <v>2039</v>
      </c>
      <c r="B465" s="78" t="s">
        <v>141</v>
      </c>
      <c r="C465" s="131">
        <f>SUM(C457:C464)</f>
        <v>0</v>
      </c>
      <c r="D465" s="132">
        <f>SUM(D457:D464)</f>
        <v>0</v>
      </c>
      <c r="F465" s="126">
        <f>SUM(F457:F464)</f>
        <v>0</v>
      </c>
      <c r="G465" s="126">
        <f>SUM(G457:G464)</f>
        <v>0</v>
      </c>
    </row>
    <row r="466" spans="1:7" outlineLevel="1" x14ac:dyDescent="0.25">
      <c r="A466" s="51" t="s">
        <v>2040</v>
      </c>
      <c r="B466" s="80"/>
      <c r="C466" s="131"/>
      <c r="D466" s="132"/>
      <c r="F466" s="138" t="str">
        <f t="shared" si="21"/>
        <v/>
      </c>
      <c r="G466" s="138" t="str">
        <f t="shared" si="22"/>
        <v/>
      </c>
    </row>
    <row r="467" spans="1:7" outlineLevel="1" x14ac:dyDescent="0.25">
      <c r="A467" s="51" t="s">
        <v>2041</v>
      </c>
      <c r="B467" s="80"/>
      <c r="C467" s="131"/>
      <c r="D467" s="132"/>
      <c r="F467" s="138" t="str">
        <f t="shared" si="21"/>
        <v/>
      </c>
      <c r="G467" s="138" t="str">
        <f t="shared" si="22"/>
        <v/>
      </c>
    </row>
    <row r="468" spans="1:7" outlineLevel="1" x14ac:dyDescent="0.25">
      <c r="A468" s="51" t="s">
        <v>2042</v>
      </c>
      <c r="B468" s="80"/>
      <c r="C468" s="131"/>
      <c r="D468" s="132"/>
      <c r="F468" s="138" t="str">
        <f t="shared" si="21"/>
        <v/>
      </c>
      <c r="G468" s="138" t="str">
        <f t="shared" si="22"/>
        <v/>
      </c>
    </row>
    <row r="469" spans="1:7" outlineLevel="1" x14ac:dyDescent="0.25">
      <c r="A469" s="51" t="s">
        <v>2043</v>
      </c>
      <c r="B469" s="80"/>
      <c r="C469" s="131"/>
      <c r="D469" s="132"/>
      <c r="F469" s="138" t="str">
        <f t="shared" si="21"/>
        <v/>
      </c>
      <c r="G469" s="138" t="str">
        <f t="shared" si="22"/>
        <v/>
      </c>
    </row>
    <row r="470" spans="1:7" outlineLevel="1" x14ac:dyDescent="0.25">
      <c r="A470" s="51" t="s">
        <v>2044</v>
      </c>
      <c r="B470" s="80"/>
      <c r="C470" s="131"/>
      <c r="D470" s="132"/>
      <c r="F470" s="138" t="str">
        <f t="shared" si="21"/>
        <v/>
      </c>
      <c r="G470" s="138" t="str">
        <f t="shared" si="22"/>
        <v/>
      </c>
    </row>
    <row r="471" spans="1:7" outlineLevel="1" x14ac:dyDescent="0.25">
      <c r="A471" s="51" t="s">
        <v>2045</v>
      </c>
      <c r="B471" s="80"/>
      <c r="C471" s="131"/>
      <c r="D471" s="132"/>
      <c r="F471" s="138" t="str">
        <f t="shared" si="21"/>
        <v/>
      </c>
      <c r="G471" s="138" t="str">
        <f t="shared" si="22"/>
        <v/>
      </c>
    </row>
    <row r="472" spans="1:7" outlineLevel="1" x14ac:dyDescent="0.25">
      <c r="A472" s="51" t="s">
        <v>2046</v>
      </c>
      <c r="B472" s="80"/>
      <c r="F472" s="77"/>
      <c r="G472" s="77"/>
    </row>
    <row r="473" spans="1:7" outlineLevel="1" x14ac:dyDescent="0.25">
      <c r="A473" s="51" t="s">
        <v>2047</v>
      </c>
      <c r="B473" s="80"/>
      <c r="F473" s="77"/>
      <c r="G473" s="77"/>
    </row>
    <row r="474" spans="1:7" outlineLevel="1" x14ac:dyDescent="0.25">
      <c r="A474" s="51" t="s">
        <v>2048</v>
      </c>
      <c r="B474" s="80"/>
      <c r="F474" s="120"/>
      <c r="G474" s="120"/>
    </row>
    <row r="475" spans="1:7" ht="15" customHeight="1" x14ac:dyDescent="0.25">
      <c r="A475" s="70"/>
      <c r="B475" s="70" t="s">
        <v>2362</v>
      </c>
      <c r="C475" s="70" t="s">
        <v>637</v>
      </c>
      <c r="D475" s="70" t="s">
        <v>638</v>
      </c>
      <c r="E475" s="70"/>
      <c r="F475" s="70" t="s">
        <v>468</v>
      </c>
      <c r="G475" s="70" t="s">
        <v>639</v>
      </c>
    </row>
    <row r="476" spans="1:7" x14ac:dyDescent="0.25">
      <c r="A476" s="51" t="s">
        <v>2140</v>
      </c>
      <c r="B476" s="51" t="s">
        <v>670</v>
      </c>
      <c r="C476" s="126" t="s">
        <v>1187</v>
      </c>
      <c r="D476" s="51" t="s">
        <v>1187</v>
      </c>
      <c r="G476" s="51"/>
    </row>
    <row r="477" spans="1:7" x14ac:dyDescent="0.25">
      <c r="G477" s="51"/>
    </row>
    <row r="478" spans="1:7" x14ac:dyDescent="0.25">
      <c r="B478" s="68" t="s">
        <v>671</v>
      </c>
      <c r="G478" s="51"/>
    </row>
    <row r="479" spans="1:7" x14ac:dyDescent="0.25">
      <c r="A479" s="51" t="s">
        <v>2141</v>
      </c>
      <c r="B479" s="51" t="s">
        <v>673</v>
      </c>
      <c r="C479" s="131" t="s">
        <v>1187</v>
      </c>
      <c r="D479" s="132" t="s">
        <v>1187</v>
      </c>
      <c r="F479" s="138" t="str">
        <f>IF($C$487=0,"",IF(C479="[Mark as ND1 if not relevant]","",C479/$C$487))</f>
        <v/>
      </c>
      <c r="G479" s="138" t="str">
        <f>IF($D$487=0,"",IF(D479="[Mark as ND1 if not relevant]","",D479/$D$487))</f>
        <v/>
      </c>
    </row>
    <row r="480" spans="1:7" x14ac:dyDescent="0.25">
      <c r="A480" s="51" t="s">
        <v>2142</v>
      </c>
      <c r="B480" s="51" t="s">
        <v>675</v>
      </c>
      <c r="C480" s="131" t="s">
        <v>1187</v>
      </c>
      <c r="D480" s="132" t="s">
        <v>1187</v>
      </c>
      <c r="F480" s="138" t="str">
        <f t="shared" ref="F480:F486" si="23">IF($C$487=0,"",IF(C480="[Mark as ND1 if not relevant]","",C480/$C$487))</f>
        <v/>
      </c>
      <c r="G480" s="138" t="str">
        <f t="shared" ref="G480:G486" si="24">IF($D$487=0,"",IF(D480="[Mark as ND1 if not relevant]","",D480/$D$487))</f>
        <v/>
      </c>
    </row>
    <row r="481" spans="1:7" x14ac:dyDescent="0.25">
      <c r="A481" s="51" t="s">
        <v>2143</v>
      </c>
      <c r="B481" s="51" t="s">
        <v>677</v>
      </c>
      <c r="C481" s="131" t="s">
        <v>1187</v>
      </c>
      <c r="D481" s="132" t="s">
        <v>1187</v>
      </c>
      <c r="F481" s="138" t="str">
        <f t="shared" si="23"/>
        <v/>
      </c>
      <c r="G481" s="138" t="str">
        <f t="shared" si="24"/>
        <v/>
      </c>
    </row>
    <row r="482" spans="1:7" x14ac:dyDescent="0.25">
      <c r="A482" s="51" t="s">
        <v>2144</v>
      </c>
      <c r="B482" s="51" t="s">
        <v>679</v>
      </c>
      <c r="C482" s="131" t="s">
        <v>1187</v>
      </c>
      <c r="D482" s="132" t="s">
        <v>1187</v>
      </c>
      <c r="F482" s="138" t="str">
        <f t="shared" si="23"/>
        <v/>
      </c>
      <c r="G482" s="138" t="str">
        <f t="shared" si="24"/>
        <v/>
      </c>
    </row>
    <row r="483" spans="1:7" x14ac:dyDescent="0.25">
      <c r="A483" s="51" t="s">
        <v>2145</v>
      </c>
      <c r="B483" s="51" t="s">
        <v>681</v>
      </c>
      <c r="C483" s="131" t="s">
        <v>1187</v>
      </c>
      <c r="D483" s="132" t="s">
        <v>1187</v>
      </c>
      <c r="F483" s="138" t="str">
        <f t="shared" si="23"/>
        <v/>
      </c>
      <c r="G483" s="138" t="str">
        <f t="shared" si="24"/>
        <v/>
      </c>
    </row>
    <row r="484" spans="1:7" x14ac:dyDescent="0.25">
      <c r="A484" s="51" t="s">
        <v>2146</v>
      </c>
      <c r="B484" s="51" t="s">
        <v>683</v>
      </c>
      <c r="C484" s="131" t="s">
        <v>1187</v>
      </c>
      <c r="D484" s="132" t="s">
        <v>1187</v>
      </c>
      <c r="F484" s="138" t="str">
        <f t="shared" si="23"/>
        <v/>
      </c>
      <c r="G484" s="138" t="str">
        <f t="shared" si="24"/>
        <v/>
      </c>
    </row>
    <row r="485" spans="1:7" x14ac:dyDescent="0.25">
      <c r="A485" s="51" t="s">
        <v>2147</v>
      </c>
      <c r="B485" s="51" t="s">
        <v>685</v>
      </c>
      <c r="C485" s="131" t="s">
        <v>1187</v>
      </c>
      <c r="D485" s="132" t="s">
        <v>1187</v>
      </c>
      <c r="F485" s="138" t="str">
        <f t="shared" si="23"/>
        <v/>
      </c>
      <c r="G485" s="138" t="str">
        <f t="shared" si="24"/>
        <v/>
      </c>
    </row>
    <row r="486" spans="1:7" x14ac:dyDescent="0.25">
      <c r="A486" s="51" t="s">
        <v>2148</v>
      </c>
      <c r="B486" s="51" t="s">
        <v>687</v>
      </c>
      <c r="C486" s="131" t="s">
        <v>1187</v>
      </c>
      <c r="D486" s="132" t="s">
        <v>1187</v>
      </c>
      <c r="F486" s="138" t="str">
        <f t="shared" si="23"/>
        <v/>
      </c>
      <c r="G486" s="138" t="str">
        <f t="shared" si="24"/>
        <v/>
      </c>
    </row>
    <row r="487" spans="1:7" x14ac:dyDescent="0.25">
      <c r="A487" s="51" t="s">
        <v>2149</v>
      </c>
      <c r="B487" s="78" t="s">
        <v>141</v>
      </c>
      <c r="C487" s="131">
        <f>SUM(C479:C486)</f>
        <v>0</v>
      </c>
      <c r="D487" s="132">
        <f>SUM(D479:D486)</f>
        <v>0</v>
      </c>
      <c r="F487" s="126">
        <f>SUM(F479:F486)</f>
        <v>0</v>
      </c>
      <c r="G487" s="126">
        <f>SUM(G479:G486)</f>
        <v>0</v>
      </c>
    </row>
    <row r="488" spans="1:7" outlineLevel="1" x14ac:dyDescent="0.25">
      <c r="A488" s="51" t="s">
        <v>2150</v>
      </c>
      <c r="B488" s="80"/>
      <c r="C488" s="131"/>
      <c r="D488" s="132"/>
      <c r="F488" s="138" t="str">
        <f t="shared" ref="F488:F493" si="25">IF($C$487=0,"",IF(C488="[for completion]","",C488/$C$487))</f>
        <v/>
      </c>
      <c r="G488" s="138" t="str">
        <f t="shared" ref="G488:G493" si="26">IF($D$487=0,"",IF(D488="[for completion]","",D488/$D$487))</f>
        <v/>
      </c>
    </row>
    <row r="489" spans="1:7" outlineLevel="1" x14ac:dyDescent="0.25">
      <c r="A489" s="51" t="s">
        <v>2151</v>
      </c>
      <c r="B489" s="80"/>
      <c r="C489" s="131"/>
      <c r="D489" s="132"/>
      <c r="F489" s="138" t="str">
        <f t="shared" si="25"/>
        <v/>
      </c>
      <c r="G489" s="138" t="str">
        <f t="shared" si="26"/>
        <v/>
      </c>
    </row>
    <row r="490" spans="1:7" outlineLevel="1" x14ac:dyDescent="0.25">
      <c r="A490" s="51" t="s">
        <v>2152</v>
      </c>
      <c r="B490" s="80"/>
      <c r="C490" s="131"/>
      <c r="D490" s="132"/>
      <c r="F490" s="138" t="str">
        <f t="shared" si="25"/>
        <v/>
      </c>
      <c r="G490" s="138" t="str">
        <f t="shared" si="26"/>
        <v/>
      </c>
    </row>
    <row r="491" spans="1:7" outlineLevel="1" x14ac:dyDescent="0.25">
      <c r="A491" s="51" t="s">
        <v>2153</v>
      </c>
      <c r="B491" s="80"/>
      <c r="C491" s="131"/>
      <c r="D491" s="132"/>
      <c r="F491" s="138" t="str">
        <f t="shared" si="25"/>
        <v/>
      </c>
      <c r="G491" s="138" t="str">
        <f t="shared" si="26"/>
        <v/>
      </c>
    </row>
    <row r="492" spans="1:7" outlineLevel="1" x14ac:dyDescent="0.25">
      <c r="A492" s="51" t="s">
        <v>2154</v>
      </c>
      <c r="B492" s="80"/>
      <c r="C492" s="131"/>
      <c r="D492" s="132"/>
      <c r="F492" s="138" t="str">
        <f t="shared" si="25"/>
        <v/>
      </c>
      <c r="G492" s="138" t="str">
        <f t="shared" si="26"/>
        <v/>
      </c>
    </row>
    <row r="493" spans="1:7" outlineLevel="1" x14ac:dyDescent="0.25">
      <c r="A493" s="51" t="s">
        <v>2155</v>
      </c>
      <c r="B493" s="80"/>
      <c r="C493" s="131"/>
      <c r="D493" s="132"/>
      <c r="F493" s="138" t="str">
        <f t="shared" si="25"/>
        <v/>
      </c>
      <c r="G493" s="138" t="str">
        <f t="shared" si="26"/>
        <v/>
      </c>
    </row>
    <row r="494" spans="1:7" outlineLevel="1" x14ac:dyDescent="0.25">
      <c r="A494" s="51" t="s">
        <v>2156</v>
      </c>
      <c r="B494" s="80"/>
      <c r="F494" s="138"/>
      <c r="G494" s="138"/>
    </row>
    <row r="495" spans="1:7" outlineLevel="1" x14ac:dyDescent="0.25">
      <c r="A495" s="51" t="s">
        <v>2157</v>
      </c>
      <c r="B495" s="80"/>
      <c r="F495" s="138"/>
      <c r="G495" s="138"/>
    </row>
    <row r="496" spans="1:7" outlineLevel="1" x14ac:dyDescent="0.25">
      <c r="A496" s="51" t="s">
        <v>2158</v>
      </c>
      <c r="B496" s="80"/>
      <c r="F496" s="138"/>
      <c r="G496" s="126"/>
    </row>
    <row r="497" spans="1:7" ht="15" customHeight="1" x14ac:dyDescent="0.25">
      <c r="A497" s="70"/>
      <c r="B497" s="70" t="s">
        <v>2363</v>
      </c>
      <c r="C497" s="70" t="s">
        <v>756</v>
      </c>
      <c r="D497" s="70"/>
      <c r="E497" s="70"/>
      <c r="F497" s="70"/>
      <c r="G497" s="73"/>
    </row>
    <row r="498" spans="1:7" x14ac:dyDescent="0.25">
      <c r="A498" s="51" t="s">
        <v>2421</v>
      </c>
      <c r="B498" s="68" t="s">
        <v>757</v>
      </c>
      <c r="C498" s="126" t="s">
        <v>1187</v>
      </c>
      <c r="G498" s="51"/>
    </row>
    <row r="499" spans="1:7" x14ac:dyDescent="0.25">
      <c r="A499" s="51" t="s">
        <v>2422</v>
      </c>
      <c r="B499" s="68" t="s">
        <v>758</v>
      </c>
      <c r="C499" s="126" t="s">
        <v>1187</v>
      </c>
      <c r="G499" s="51"/>
    </row>
    <row r="500" spans="1:7" x14ac:dyDescent="0.25">
      <c r="A500" s="51" t="s">
        <v>2423</v>
      </c>
      <c r="B500" s="68" t="s">
        <v>759</v>
      </c>
      <c r="C500" s="126" t="s">
        <v>1187</v>
      </c>
      <c r="G500" s="51"/>
    </row>
    <row r="501" spans="1:7" x14ac:dyDescent="0.25">
      <c r="A501" s="51" t="s">
        <v>2424</v>
      </c>
      <c r="B501" s="68" t="s">
        <v>760</v>
      </c>
      <c r="C501" s="126" t="s">
        <v>1187</v>
      </c>
      <c r="G501" s="51"/>
    </row>
    <row r="502" spans="1:7" x14ac:dyDescent="0.25">
      <c r="A502" s="51" t="s">
        <v>2425</v>
      </c>
      <c r="B502" s="68" t="s">
        <v>761</v>
      </c>
      <c r="C502" s="126" t="s">
        <v>1187</v>
      </c>
      <c r="G502" s="51"/>
    </row>
    <row r="503" spans="1:7" x14ac:dyDescent="0.25">
      <c r="A503" s="51" t="s">
        <v>2426</v>
      </c>
      <c r="B503" s="68" t="s">
        <v>762</v>
      </c>
      <c r="C503" s="126" t="s">
        <v>1187</v>
      </c>
      <c r="G503" s="51"/>
    </row>
    <row r="504" spans="1:7" x14ac:dyDescent="0.25">
      <c r="A504" s="51" t="s">
        <v>2427</v>
      </c>
      <c r="B504" s="68" t="s">
        <v>763</v>
      </c>
      <c r="C504" s="126" t="s">
        <v>1187</v>
      </c>
      <c r="G504" s="51"/>
    </row>
    <row r="505" spans="1:7" x14ac:dyDescent="0.25">
      <c r="A505" s="51" t="s">
        <v>2428</v>
      </c>
      <c r="B505" s="68" t="s">
        <v>2173</v>
      </c>
      <c r="C505" s="126" t="s">
        <v>1187</v>
      </c>
      <c r="G505" s="51"/>
    </row>
    <row r="506" spans="1:7" x14ac:dyDescent="0.25">
      <c r="A506" s="51" t="s">
        <v>2429</v>
      </c>
      <c r="B506" s="68" t="s">
        <v>2174</v>
      </c>
      <c r="C506" s="126" t="s">
        <v>1187</v>
      </c>
      <c r="G506" s="51"/>
    </row>
    <row r="507" spans="1:7" x14ac:dyDescent="0.25">
      <c r="A507" s="51" t="s">
        <v>2430</v>
      </c>
      <c r="B507" s="68" t="s">
        <v>2175</v>
      </c>
      <c r="C507" s="126" t="s">
        <v>1187</v>
      </c>
      <c r="G507" s="51"/>
    </row>
    <row r="508" spans="1:7" x14ac:dyDescent="0.25">
      <c r="A508" s="51" t="s">
        <v>2431</v>
      </c>
      <c r="B508" s="68" t="s">
        <v>764</v>
      </c>
      <c r="C508" s="126" t="s">
        <v>1187</v>
      </c>
      <c r="G508" s="51"/>
    </row>
    <row r="509" spans="1:7" x14ac:dyDescent="0.25">
      <c r="A509" s="51" t="s">
        <v>2432</v>
      </c>
      <c r="B509" s="68" t="s">
        <v>2960</v>
      </c>
      <c r="C509" s="126" t="s">
        <v>1187</v>
      </c>
      <c r="G509" s="51"/>
    </row>
    <row r="510" spans="1:7" x14ac:dyDescent="0.25">
      <c r="A510" s="51" t="s">
        <v>2433</v>
      </c>
      <c r="B510" s="68" t="s">
        <v>139</v>
      </c>
      <c r="C510" s="126" t="s">
        <v>1187</v>
      </c>
      <c r="G510" s="51"/>
    </row>
    <row r="511" spans="1:7" outlineLevel="1" x14ac:dyDescent="0.25">
      <c r="A511" s="51" t="s">
        <v>2434</v>
      </c>
      <c r="B511" s="80"/>
      <c r="C511" s="126"/>
      <c r="G511" s="51"/>
    </row>
    <row r="512" spans="1:7" outlineLevel="1" x14ac:dyDescent="0.25">
      <c r="A512" s="51" t="s">
        <v>2435</v>
      </c>
      <c r="B512" s="80"/>
      <c r="C512" s="126"/>
      <c r="G512" s="51"/>
    </row>
    <row r="513" spans="1:7" outlineLevel="1" x14ac:dyDescent="0.25">
      <c r="A513" s="51" t="s">
        <v>2436</v>
      </c>
      <c r="B513" s="80"/>
      <c r="C513" s="126"/>
      <c r="G513" s="51"/>
    </row>
    <row r="514" spans="1:7" outlineLevel="1" x14ac:dyDescent="0.25">
      <c r="A514" s="51" t="s">
        <v>2437</v>
      </c>
      <c r="B514" s="80"/>
      <c r="C514" s="126"/>
      <c r="G514" s="51"/>
    </row>
    <row r="515" spans="1:7" outlineLevel="1" x14ac:dyDescent="0.25">
      <c r="A515" s="51" t="s">
        <v>2438</v>
      </c>
      <c r="B515" s="80"/>
      <c r="C515" s="126"/>
      <c r="G515" s="51"/>
    </row>
    <row r="516" spans="1:7" outlineLevel="1" x14ac:dyDescent="0.25">
      <c r="A516" s="51" t="s">
        <v>2439</v>
      </c>
      <c r="B516" s="80"/>
      <c r="C516" s="126"/>
      <c r="G516" s="51"/>
    </row>
    <row r="517" spans="1:7" outlineLevel="1" x14ac:dyDescent="0.25">
      <c r="A517" s="51" t="s">
        <v>2440</v>
      </c>
      <c r="B517" s="80"/>
      <c r="C517" s="126"/>
      <c r="G517" s="51"/>
    </row>
    <row r="518" spans="1:7" outlineLevel="1" x14ac:dyDescent="0.25">
      <c r="A518" s="51" t="s">
        <v>2441</v>
      </c>
      <c r="B518" s="80"/>
      <c r="C518" s="126"/>
      <c r="G518" s="51"/>
    </row>
    <row r="519" spans="1:7" outlineLevel="1" x14ac:dyDescent="0.25">
      <c r="A519" s="51" t="s">
        <v>2442</v>
      </c>
      <c r="B519" s="80"/>
      <c r="C519" s="126"/>
      <c r="G519" s="51"/>
    </row>
    <row r="520" spans="1:7" outlineLevel="1" x14ac:dyDescent="0.25">
      <c r="A520" s="51" t="s">
        <v>2443</v>
      </c>
      <c r="B520" s="80"/>
      <c r="C520" s="126"/>
      <c r="G520" s="51"/>
    </row>
    <row r="521" spans="1:7" outlineLevel="1" x14ac:dyDescent="0.25">
      <c r="A521" s="51" t="s">
        <v>2444</v>
      </c>
      <c r="B521" s="80"/>
      <c r="C521" s="126"/>
      <c r="G521" s="51"/>
    </row>
    <row r="522" spans="1:7" outlineLevel="1" x14ac:dyDescent="0.25">
      <c r="A522" s="51" t="s">
        <v>2445</v>
      </c>
      <c r="B522" s="80"/>
      <c r="C522" s="126"/>
    </row>
    <row r="523" spans="1:7" outlineLevel="1" x14ac:dyDescent="0.25">
      <c r="A523" s="51" t="s">
        <v>2446</v>
      </c>
      <c r="B523" s="80"/>
      <c r="C523" s="126"/>
    </row>
    <row r="524" spans="1:7" outlineLevel="1" x14ac:dyDescent="0.25">
      <c r="A524" s="51" t="s">
        <v>2447</v>
      </c>
      <c r="B524" s="80"/>
      <c r="C524" s="126"/>
    </row>
    <row r="525" spans="1:7" customFormat="1" x14ac:dyDescent="0.25">
      <c r="A525" s="136"/>
      <c r="B525" s="136" t="s">
        <v>2448</v>
      </c>
      <c r="C525" s="70" t="s">
        <v>110</v>
      </c>
      <c r="D525" s="70" t="s">
        <v>1607</v>
      </c>
      <c r="E525" s="70"/>
      <c r="F525" s="70" t="s">
        <v>468</v>
      </c>
      <c r="G525" s="70" t="s">
        <v>1915</v>
      </c>
    </row>
    <row r="526" spans="1:7" customFormat="1" x14ac:dyDescent="0.25">
      <c r="A526" s="51" t="s">
        <v>2514</v>
      </c>
      <c r="B526" s="68"/>
      <c r="C526" s="131"/>
      <c r="D526" s="132"/>
      <c r="E526" s="57"/>
      <c r="F526" s="138" t="str">
        <f>IF($C$544=0,"",IF(C526="[for completion]","",IF(C526="","",C526/$C$544)))</f>
        <v/>
      </c>
      <c r="G526" s="138" t="str">
        <f>IF($D$544=0,"",IF(D526="[for completion]","",IF(D526="","",D526/$D$544)))</f>
        <v/>
      </c>
    </row>
    <row r="527" spans="1:7" customFormat="1" x14ac:dyDescent="0.25">
      <c r="A527" s="51" t="s">
        <v>2515</v>
      </c>
      <c r="B527" s="68"/>
      <c r="C527" s="131"/>
      <c r="D527" s="132"/>
      <c r="E527" s="57"/>
      <c r="F527" s="138" t="str">
        <f t="shared" ref="F527:F543" si="27">IF($C$544=0,"",IF(C527="[for completion]","",IF(C527="","",C527/$C$544)))</f>
        <v/>
      </c>
      <c r="G527" s="138" t="str">
        <f t="shared" ref="G527:G543" si="28">IF($D$544=0,"",IF(D527="[for completion]","",IF(D527="","",D527/$D$544)))</f>
        <v/>
      </c>
    </row>
    <row r="528" spans="1:7" customFormat="1" x14ac:dyDescent="0.25">
      <c r="A528" s="51" t="s">
        <v>2516</v>
      </c>
      <c r="B528" s="68"/>
      <c r="C528" s="131"/>
      <c r="D528" s="132"/>
      <c r="E528" s="57"/>
      <c r="F528" s="138" t="str">
        <f t="shared" si="27"/>
        <v/>
      </c>
      <c r="G528" s="138" t="str">
        <f t="shared" si="28"/>
        <v/>
      </c>
    </row>
    <row r="529" spans="1:7" customFormat="1" x14ac:dyDescent="0.25">
      <c r="A529" s="51" t="s">
        <v>2517</v>
      </c>
      <c r="B529" s="68"/>
      <c r="C529" s="131"/>
      <c r="D529" s="132"/>
      <c r="E529" s="57"/>
      <c r="F529" s="138" t="str">
        <f t="shared" si="27"/>
        <v/>
      </c>
      <c r="G529" s="138" t="str">
        <f t="shared" si="28"/>
        <v/>
      </c>
    </row>
    <row r="530" spans="1:7" customFormat="1" x14ac:dyDescent="0.25">
      <c r="A530" s="51" t="s">
        <v>2518</v>
      </c>
      <c r="B530" s="68"/>
      <c r="C530" s="131"/>
      <c r="D530" s="132"/>
      <c r="E530" s="57"/>
      <c r="F530" s="138" t="str">
        <f t="shared" si="27"/>
        <v/>
      </c>
      <c r="G530" s="138" t="str">
        <f t="shared" si="28"/>
        <v/>
      </c>
    </row>
    <row r="531" spans="1:7" customFormat="1" x14ac:dyDescent="0.25">
      <c r="A531" s="51" t="s">
        <v>2519</v>
      </c>
      <c r="B531" s="68"/>
      <c r="C531" s="131"/>
      <c r="D531" s="132"/>
      <c r="E531" s="57"/>
      <c r="F531" s="138" t="str">
        <f t="shared" si="27"/>
        <v/>
      </c>
      <c r="G531" s="138" t="str">
        <f t="shared" si="28"/>
        <v/>
      </c>
    </row>
    <row r="532" spans="1:7" customFormat="1" x14ac:dyDescent="0.25">
      <c r="A532" s="51" t="s">
        <v>2520</v>
      </c>
      <c r="B532" s="68"/>
      <c r="C532" s="131"/>
      <c r="D532" s="132"/>
      <c r="E532" s="57"/>
      <c r="F532" s="138" t="str">
        <f t="shared" si="27"/>
        <v/>
      </c>
      <c r="G532" s="138" t="str">
        <f t="shared" si="28"/>
        <v/>
      </c>
    </row>
    <row r="533" spans="1:7" customFormat="1" x14ac:dyDescent="0.25">
      <c r="A533" s="51" t="s">
        <v>2521</v>
      </c>
      <c r="B533" s="68"/>
      <c r="C533" s="131"/>
      <c r="D533" s="132"/>
      <c r="E533" s="57"/>
      <c r="F533" s="138" t="str">
        <f t="shared" si="27"/>
        <v/>
      </c>
      <c r="G533" s="138" t="str">
        <f t="shared" si="28"/>
        <v/>
      </c>
    </row>
    <row r="534" spans="1:7" customFormat="1" x14ac:dyDescent="0.25">
      <c r="A534" s="51" t="s">
        <v>2522</v>
      </c>
      <c r="B534" s="68"/>
      <c r="C534" s="131"/>
      <c r="D534" s="132"/>
      <c r="E534" s="57"/>
      <c r="F534" s="138" t="str">
        <f t="shared" si="27"/>
        <v/>
      </c>
      <c r="G534" s="138" t="str">
        <f t="shared" si="28"/>
        <v/>
      </c>
    </row>
    <row r="535" spans="1:7" customFormat="1" x14ac:dyDescent="0.25">
      <c r="A535" s="51" t="s">
        <v>2523</v>
      </c>
      <c r="B535" s="68"/>
      <c r="C535" s="131"/>
      <c r="D535" s="132"/>
      <c r="E535" s="57"/>
      <c r="F535" s="138" t="str">
        <f t="shared" si="27"/>
        <v/>
      </c>
      <c r="G535" s="138" t="str">
        <f t="shared" si="28"/>
        <v/>
      </c>
    </row>
    <row r="536" spans="1:7" customFormat="1" x14ac:dyDescent="0.25">
      <c r="A536" s="51" t="s">
        <v>2524</v>
      </c>
      <c r="B536" s="68"/>
      <c r="C536" s="131"/>
      <c r="D536" s="132"/>
      <c r="E536" s="57"/>
      <c r="F536" s="138" t="str">
        <f t="shared" si="27"/>
        <v/>
      </c>
      <c r="G536" s="138" t="str">
        <f t="shared" si="28"/>
        <v/>
      </c>
    </row>
    <row r="537" spans="1:7" customFormat="1" x14ac:dyDescent="0.25">
      <c r="A537" s="51" t="s">
        <v>2525</v>
      </c>
      <c r="B537" s="68"/>
      <c r="C537" s="131"/>
      <c r="D537" s="132"/>
      <c r="E537" s="57"/>
      <c r="F537" s="138" t="str">
        <f t="shared" si="27"/>
        <v/>
      </c>
      <c r="G537" s="138" t="str">
        <f t="shared" si="28"/>
        <v/>
      </c>
    </row>
    <row r="538" spans="1:7" customFormat="1" x14ac:dyDescent="0.25">
      <c r="A538" s="51" t="s">
        <v>2526</v>
      </c>
      <c r="B538" s="68"/>
      <c r="C538" s="131"/>
      <c r="D538" s="132"/>
      <c r="E538" s="57"/>
      <c r="F538" s="138" t="str">
        <f t="shared" si="27"/>
        <v/>
      </c>
      <c r="G538" s="138" t="str">
        <f t="shared" si="28"/>
        <v/>
      </c>
    </row>
    <row r="539" spans="1:7" customFormat="1" x14ac:dyDescent="0.25">
      <c r="A539" s="51" t="s">
        <v>2527</v>
      </c>
      <c r="B539" s="68"/>
      <c r="C539" s="131"/>
      <c r="D539" s="132"/>
      <c r="E539" s="57"/>
      <c r="F539" s="138" t="str">
        <f t="shared" si="27"/>
        <v/>
      </c>
      <c r="G539" s="138" t="str">
        <f t="shared" si="28"/>
        <v/>
      </c>
    </row>
    <row r="540" spans="1:7" customFormat="1" x14ac:dyDescent="0.25">
      <c r="A540" s="51" t="s">
        <v>2528</v>
      </c>
      <c r="B540" s="68"/>
      <c r="C540" s="131"/>
      <c r="D540" s="132"/>
      <c r="E540" s="57"/>
      <c r="F540" s="138" t="str">
        <f t="shared" si="27"/>
        <v/>
      </c>
      <c r="G540" s="138" t="str">
        <f t="shared" si="28"/>
        <v/>
      </c>
    </row>
    <row r="541" spans="1:7" customFormat="1" x14ac:dyDescent="0.25">
      <c r="A541" s="51" t="s">
        <v>2529</v>
      </c>
      <c r="B541" s="68"/>
      <c r="C541" s="131"/>
      <c r="D541" s="132"/>
      <c r="E541" s="57"/>
      <c r="F541" s="138" t="str">
        <f t="shared" si="27"/>
        <v/>
      </c>
      <c r="G541" s="138" t="str">
        <f t="shared" si="28"/>
        <v/>
      </c>
    </row>
    <row r="542" spans="1:7" customFormat="1" x14ac:dyDescent="0.25">
      <c r="A542" s="51" t="s">
        <v>2530</v>
      </c>
      <c r="B542" s="68"/>
      <c r="C542" s="131"/>
      <c r="D542" s="132"/>
      <c r="E542" s="57"/>
      <c r="F542" s="138" t="str">
        <f t="shared" si="27"/>
        <v/>
      </c>
      <c r="G542" s="138" t="str">
        <f t="shared" si="28"/>
        <v/>
      </c>
    </row>
    <row r="543" spans="1:7" customFormat="1" x14ac:dyDescent="0.25">
      <c r="A543" s="51" t="s">
        <v>2531</v>
      </c>
      <c r="B543" s="68"/>
      <c r="C543" s="131"/>
      <c r="D543" s="132"/>
      <c r="E543" s="57"/>
      <c r="F543" s="138" t="str">
        <f t="shared" si="27"/>
        <v/>
      </c>
      <c r="G543" s="138" t="str">
        <f t="shared" si="28"/>
        <v/>
      </c>
    </row>
    <row r="544" spans="1:7" customFormat="1" x14ac:dyDescent="0.25">
      <c r="A544" s="51" t="s">
        <v>2532</v>
      </c>
      <c r="B544" s="68" t="s">
        <v>141</v>
      </c>
      <c r="C544" s="131">
        <f>SUM(C526:C543)</f>
        <v>0</v>
      </c>
      <c r="D544" s="132">
        <f>SUM(D526:D543)</f>
        <v>0</v>
      </c>
      <c r="E544" s="57"/>
      <c r="F544" s="126">
        <f>SUM(F526:F543)</f>
        <v>0</v>
      </c>
      <c r="G544" s="126">
        <f>SUM(G526:G543)</f>
        <v>0</v>
      </c>
    </row>
    <row r="545" spans="1:7" customFormat="1" x14ac:dyDescent="0.25">
      <c r="A545" s="51" t="s">
        <v>2533</v>
      </c>
      <c r="B545" s="68"/>
      <c r="C545" s="51"/>
      <c r="D545" s="51"/>
      <c r="E545" s="57"/>
      <c r="F545" s="57"/>
      <c r="G545" s="57"/>
    </row>
    <row r="546" spans="1:7" customFormat="1" x14ac:dyDescent="0.25">
      <c r="A546" s="51" t="s">
        <v>2534</v>
      </c>
      <c r="B546" s="68"/>
      <c r="C546" s="51"/>
      <c r="D546" s="51"/>
      <c r="E546" s="57"/>
      <c r="F546" s="57"/>
      <c r="G546" s="57"/>
    </row>
    <row r="547" spans="1:7" customFormat="1" x14ac:dyDescent="0.25">
      <c r="A547" s="51" t="s">
        <v>2535</v>
      </c>
      <c r="B547" s="68"/>
      <c r="C547" s="51"/>
      <c r="D547" s="51"/>
      <c r="E547" s="57"/>
      <c r="F547" s="57"/>
      <c r="G547" s="57"/>
    </row>
    <row r="548" spans="1:7" customFormat="1" x14ac:dyDescent="0.25">
      <c r="A548" s="136"/>
      <c r="B548" s="136" t="s">
        <v>2449</v>
      </c>
      <c r="C548" s="70" t="s">
        <v>110</v>
      </c>
      <c r="D548" s="70" t="s">
        <v>1607</v>
      </c>
      <c r="E548" s="70"/>
      <c r="F548" s="70" t="s">
        <v>468</v>
      </c>
      <c r="G548" s="70" t="s">
        <v>1915</v>
      </c>
    </row>
    <row r="549" spans="1:7" customFormat="1" x14ac:dyDescent="0.25">
      <c r="A549" s="51" t="s">
        <v>2536</v>
      </c>
      <c r="B549" s="68"/>
      <c r="C549" s="131"/>
      <c r="D549" s="132"/>
      <c r="E549" s="57"/>
      <c r="F549" s="138" t="str">
        <f>IF($C$567=0,"",IF(C549="[for completion]","",IF(C549="","",C549/$C$567)))</f>
        <v/>
      </c>
      <c r="G549" s="138" t="str">
        <f>IF($D$567=0,"",IF(D549="[for completion]","",IF(D549="","",D549/$D$567)))</f>
        <v/>
      </c>
    </row>
    <row r="550" spans="1:7" customFormat="1" x14ac:dyDescent="0.25">
      <c r="A550" s="51" t="s">
        <v>2537</v>
      </c>
      <c r="B550" s="68"/>
      <c r="C550" s="131"/>
      <c r="D550" s="132"/>
      <c r="E550" s="57"/>
      <c r="F550" s="138" t="str">
        <f t="shared" ref="F550:F566" si="29">IF($C$567=0,"",IF(C550="[for completion]","",IF(C550="","",C550/$C$567)))</f>
        <v/>
      </c>
      <c r="G550" s="138" t="str">
        <f t="shared" ref="G550:G566" si="30">IF($D$567=0,"",IF(D550="[for completion]","",IF(D550="","",D550/$D$567)))</f>
        <v/>
      </c>
    </row>
    <row r="551" spans="1:7" customFormat="1" x14ac:dyDescent="0.25">
      <c r="A551" s="51" t="s">
        <v>2538</v>
      </c>
      <c r="B551" s="68"/>
      <c r="C551" s="131"/>
      <c r="D551" s="132"/>
      <c r="E551" s="57"/>
      <c r="F551" s="138" t="str">
        <f t="shared" si="29"/>
        <v/>
      </c>
      <c r="G551" s="138" t="str">
        <f t="shared" si="30"/>
        <v/>
      </c>
    </row>
    <row r="552" spans="1:7" customFormat="1" x14ac:dyDescent="0.25">
      <c r="A552" s="51" t="s">
        <v>2539</v>
      </c>
      <c r="B552" s="68"/>
      <c r="C552" s="131"/>
      <c r="D552" s="132"/>
      <c r="E552" s="57"/>
      <c r="F552" s="138" t="str">
        <f t="shared" si="29"/>
        <v/>
      </c>
      <c r="G552" s="138" t="str">
        <f t="shared" si="30"/>
        <v/>
      </c>
    </row>
    <row r="553" spans="1:7" customFormat="1" x14ac:dyDescent="0.25">
      <c r="A553" s="51" t="s">
        <v>2540</v>
      </c>
      <c r="B553" s="68"/>
      <c r="C553" s="131"/>
      <c r="D553" s="132"/>
      <c r="E553" s="57"/>
      <c r="F553" s="138" t="str">
        <f t="shared" si="29"/>
        <v/>
      </c>
      <c r="G553" s="138" t="str">
        <f t="shared" si="30"/>
        <v/>
      </c>
    </row>
    <row r="554" spans="1:7" customFormat="1" x14ac:dyDescent="0.25">
      <c r="A554" s="51" t="s">
        <v>2541</v>
      </c>
      <c r="B554" s="68"/>
      <c r="C554" s="131"/>
      <c r="D554" s="132"/>
      <c r="E554" s="57"/>
      <c r="F554" s="138" t="str">
        <f t="shared" si="29"/>
        <v/>
      </c>
      <c r="G554" s="138" t="str">
        <f t="shared" si="30"/>
        <v/>
      </c>
    </row>
    <row r="555" spans="1:7" customFormat="1" x14ac:dyDescent="0.25">
      <c r="A555" s="51" t="s">
        <v>2542</v>
      </c>
      <c r="B555" s="68"/>
      <c r="C555" s="131"/>
      <c r="D555" s="132"/>
      <c r="E555" s="57"/>
      <c r="F555" s="138" t="str">
        <f t="shared" si="29"/>
        <v/>
      </c>
      <c r="G555" s="138" t="str">
        <f t="shared" si="30"/>
        <v/>
      </c>
    </row>
    <row r="556" spans="1:7" customFormat="1" x14ac:dyDescent="0.25">
      <c r="A556" s="51" t="s">
        <v>2543</v>
      </c>
      <c r="B556" s="68"/>
      <c r="C556" s="131"/>
      <c r="D556" s="132"/>
      <c r="E556" s="57"/>
      <c r="F556" s="138" t="str">
        <f t="shared" si="29"/>
        <v/>
      </c>
      <c r="G556" s="138" t="str">
        <f t="shared" si="30"/>
        <v/>
      </c>
    </row>
    <row r="557" spans="1:7" customFormat="1" x14ac:dyDescent="0.25">
      <c r="A557" s="51" t="s">
        <v>2544</v>
      </c>
      <c r="B557" s="68"/>
      <c r="C557" s="131"/>
      <c r="D557" s="132"/>
      <c r="E557" s="57"/>
      <c r="F557" s="138" t="str">
        <f t="shared" si="29"/>
        <v/>
      </c>
      <c r="G557" s="138" t="str">
        <f t="shared" si="30"/>
        <v/>
      </c>
    </row>
    <row r="558" spans="1:7" customFormat="1" x14ac:dyDescent="0.25">
      <c r="A558" s="51" t="s">
        <v>2545</v>
      </c>
      <c r="B558" s="68"/>
      <c r="C558" s="131"/>
      <c r="D558" s="132"/>
      <c r="E558" s="57"/>
      <c r="F558" s="138" t="str">
        <f t="shared" si="29"/>
        <v/>
      </c>
      <c r="G558" s="138" t="str">
        <f t="shared" si="30"/>
        <v/>
      </c>
    </row>
    <row r="559" spans="1:7" customFormat="1" x14ac:dyDescent="0.25">
      <c r="A559" s="51" t="s">
        <v>2546</v>
      </c>
      <c r="B559" s="68"/>
      <c r="C559" s="131"/>
      <c r="D559" s="132"/>
      <c r="E559" s="57"/>
      <c r="F559" s="138" t="str">
        <f t="shared" si="29"/>
        <v/>
      </c>
      <c r="G559" s="138" t="str">
        <f t="shared" si="30"/>
        <v/>
      </c>
    </row>
    <row r="560" spans="1:7" customFormat="1" x14ac:dyDescent="0.25">
      <c r="A560" s="51" t="s">
        <v>2547</v>
      </c>
      <c r="B560" s="68"/>
      <c r="C560" s="131"/>
      <c r="D560" s="132"/>
      <c r="E560" s="57"/>
      <c r="F560" s="138" t="str">
        <f t="shared" si="29"/>
        <v/>
      </c>
      <c r="G560" s="138" t="str">
        <f t="shared" si="30"/>
        <v/>
      </c>
    </row>
    <row r="561" spans="1:7" customFormat="1" x14ac:dyDescent="0.25">
      <c r="A561" s="51" t="s">
        <v>2548</v>
      </c>
      <c r="B561" s="68"/>
      <c r="C561" s="131"/>
      <c r="D561" s="132"/>
      <c r="E561" s="57"/>
      <c r="F561" s="138" t="str">
        <f t="shared" si="29"/>
        <v/>
      </c>
      <c r="G561" s="138" t="str">
        <f t="shared" si="30"/>
        <v/>
      </c>
    </row>
    <row r="562" spans="1:7" customFormat="1" x14ac:dyDescent="0.25">
      <c r="A562" s="51" t="s">
        <v>2549</v>
      </c>
      <c r="B562" s="68"/>
      <c r="C562" s="131"/>
      <c r="D562" s="132"/>
      <c r="E562" s="57"/>
      <c r="F562" s="138" t="str">
        <f t="shared" si="29"/>
        <v/>
      </c>
      <c r="G562" s="138" t="str">
        <f t="shared" si="30"/>
        <v/>
      </c>
    </row>
    <row r="563" spans="1:7" customFormat="1" x14ac:dyDescent="0.25">
      <c r="A563" s="51" t="s">
        <v>2550</v>
      </c>
      <c r="B563" s="68"/>
      <c r="C563" s="131"/>
      <c r="D563" s="132"/>
      <c r="E563" s="57"/>
      <c r="F563" s="138" t="str">
        <f t="shared" si="29"/>
        <v/>
      </c>
      <c r="G563" s="138" t="str">
        <f t="shared" si="30"/>
        <v/>
      </c>
    </row>
    <row r="564" spans="1:7" customFormat="1" x14ac:dyDescent="0.25">
      <c r="A564" s="51" t="s">
        <v>2551</v>
      </c>
      <c r="B564" s="68"/>
      <c r="C564" s="131"/>
      <c r="D564" s="132"/>
      <c r="E564" s="57"/>
      <c r="F564" s="138" t="str">
        <f t="shared" si="29"/>
        <v/>
      </c>
      <c r="G564" s="138" t="str">
        <f t="shared" si="30"/>
        <v/>
      </c>
    </row>
    <row r="565" spans="1:7" customFormat="1" x14ac:dyDescent="0.25">
      <c r="A565" s="51" t="s">
        <v>2552</v>
      </c>
      <c r="B565" s="68"/>
      <c r="C565" s="131"/>
      <c r="D565" s="132"/>
      <c r="E565" s="57"/>
      <c r="F565" s="138" t="str">
        <f t="shared" si="29"/>
        <v/>
      </c>
      <c r="G565" s="138" t="str">
        <f t="shared" si="30"/>
        <v/>
      </c>
    </row>
    <row r="566" spans="1:7" customFormat="1" x14ac:dyDescent="0.25">
      <c r="A566" s="51" t="s">
        <v>2553</v>
      </c>
      <c r="B566" s="68"/>
      <c r="C566" s="131"/>
      <c r="D566" s="132"/>
      <c r="E566" s="57"/>
      <c r="F566" s="138" t="str">
        <f t="shared" si="29"/>
        <v/>
      </c>
      <c r="G566" s="138" t="str">
        <f t="shared" si="30"/>
        <v/>
      </c>
    </row>
    <row r="567" spans="1:7" customFormat="1" x14ac:dyDescent="0.25">
      <c r="A567" s="51" t="s">
        <v>2554</v>
      </c>
      <c r="B567" s="68" t="s">
        <v>141</v>
      </c>
      <c r="C567" s="131">
        <f>SUM(C549:C566)</f>
        <v>0</v>
      </c>
      <c r="D567" s="132">
        <f>SUM(D549:D566)</f>
        <v>0</v>
      </c>
      <c r="E567" s="57"/>
      <c r="F567" s="126">
        <f>SUM(F549:F566)</f>
        <v>0</v>
      </c>
      <c r="G567" s="126">
        <f>SUM(G549:G566)</f>
        <v>0</v>
      </c>
    </row>
    <row r="568" spans="1:7" customFormat="1" x14ac:dyDescent="0.25">
      <c r="A568" s="51" t="s">
        <v>2555</v>
      </c>
      <c r="B568" s="68"/>
      <c r="C568" s="51"/>
      <c r="D568" s="51"/>
      <c r="E568" s="57"/>
      <c r="F568" s="57"/>
      <c r="G568" s="57"/>
    </row>
    <row r="569" spans="1:7" customFormat="1" x14ac:dyDescent="0.25">
      <c r="A569" s="51" t="s">
        <v>2556</v>
      </c>
      <c r="B569" s="68"/>
      <c r="C569" s="51"/>
      <c r="D569" s="51"/>
      <c r="E569" s="57"/>
      <c r="F569" s="57"/>
      <c r="G569" s="57"/>
    </row>
    <row r="570" spans="1:7" customFormat="1" x14ac:dyDescent="0.25">
      <c r="A570" s="51" t="s">
        <v>2557</v>
      </c>
      <c r="B570" s="68"/>
      <c r="C570" s="51"/>
      <c r="D570" s="51"/>
      <c r="E570" s="57"/>
      <c r="F570" s="57"/>
      <c r="G570" s="57"/>
    </row>
    <row r="571" spans="1:7" customFormat="1" x14ac:dyDescent="0.25">
      <c r="A571" s="136"/>
      <c r="B571" s="136" t="s">
        <v>2450</v>
      </c>
      <c r="C571" s="70" t="s">
        <v>110</v>
      </c>
      <c r="D571" s="70" t="s">
        <v>1607</v>
      </c>
      <c r="E571" s="70"/>
      <c r="F571" s="70" t="s">
        <v>468</v>
      </c>
      <c r="G571" s="70" t="s">
        <v>1915</v>
      </c>
    </row>
    <row r="572" spans="1:7" customFormat="1" x14ac:dyDescent="0.25">
      <c r="A572" s="51" t="s">
        <v>2558</v>
      </c>
      <c r="B572" s="68" t="s">
        <v>1598</v>
      </c>
      <c r="C572" s="131"/>
      <c r="D572" s="132"/>
      <c r="E572" s="57"/>
      <c r="F572" s="138" t="str">
        <f>IF($C$585=0,"",IF(C572="[for completion]","",IF(C572="","",C572/$C$585)))</f>
        <v/>
      </c>
      <c r="G572" s="138" t="str">
        <f>IF($D$585=0,"",IF(D572="[for completion]","",IF(D572="","",D572/$D$585)))</f>
        <v/>
      </c>
    </row>
    <row r="573" spans="1:7" customFormat="1" x14ac:dyDescent="0.25">
      <c r="A573" s="51" t="s">
        <v>2559</v>
      </c>
      <c r="B573" s="68" t="s">
        <v>1599</v>
      </c>
      <c r="C573" s="131"/>
      <c r="D573" s="132"/>
      <c r="E573" s="57"/>
      <c r="F573" s="138" t="str">
        <f>IF($C$585=0,"",IF(C573="[for completion]","",IF(C573="","",C573/$C$585)))</f>
        <v/>
      </c>
      <c r="G573" s="138" t="str">
        <f>IF($D$585=0,"",IF(D573="[for completion]","",IF(D573="","",D573/$D$585)))</f>
        <v/>
      </c>
    </row>
    <row r="574" spans="1:7" customFormat="1" x14ac:dyDescent="0.25">
      <c r="A574" s="51" t="s">
        <v>2560</v>
      </c>
      <c r="B574" s="68" t="s">
        <v>2276</v>
      </c>
      <c r="C574" s="131"/>
      <c r="D574" s="132"/>
      <c r="E574" s="57"/>
      <c r="F574" s="138" t="str">
        <f>IF($C$585=0,"",IF(C574="[for completion]","",IF(C574="","",C574/$C$585)))</f>
        <v/>
      </c>
      <c r="G574" s="138" t="str">
        <f>IF($D$585=0,"",IF(D574="[for completion]","",IF(D574="","",D574/$D$585)))</f>
        <v/>
      </c>
    </row>
    <row r="575" spans="1:7" customFormat="1" x14ac:dyDescent="0.25">
      <c r="A575" s="51" t="s">
        <v>2561</v>
      </c>
      <c r="B575" s="68" t="s">
        <v>1600</v>
      </c>
      <c r="C575" s="131"/>
      <c r="D575" s="132"/>
      <c r="E575" s="57"/>
      <c r="F575" s="138" t="str">
        <f>IF($C$585=0,"",IF(C575="[for completion]","",IF(C575="","",C575/$C$585)))</f>
        <v/>
      </c>
      <c r="G575" s="138" t="str">
        <f>IF($D$585=0,"",IF(D575="[for completion]","",IF(D575="","",D575/$D$585)))</f>
        <v/>
      </c>
    </row>
    <row r="576" spans="1:7" customFormat="1" x14ac:dyDescent="0.25">
      <c r="A576" s="51" t="s">
        <v>2562</v>
      </c>
      <c r="B576" s="68" t="s">
        <v>1601</v>
      </c>
      <c r="C576" s="131"/>
      <c r="D576" s="132"/>
      <c r="E576" s="57"/>
      <c r="F576" s="138" t="str">
        <f>IF($C$585=0,"",IF(C576="[for completion]","",IF(C576="","",C576/$C$585)))</f>
        <v/>
      </c>
      <c r="G576" s="138" t="str">
        <f>IF($D$585=0,"",IF(D576="[for completion]","",IF(D576="","",D576/$D$585)))</f>
        <v/>
      </c>
    </row>
    <row r="577" spans="1:7" customFormat="1" x14ac:dyDescent="0.25">
      <c r="A577" s="51" t="s">
        <v>2563</v>
      </c>
      <c r="B577" s="68" t="s">
        <v>1602</v>
      </c>
      <c r="C577" s="131"/>
      <c r="D577" s="132"/>
      <c r="E577" s="57"/>
      <c r="F577" s="138" t="str">
        <f t="shared" ref="F577:F584" si="31">IF($C$585=0,"",IF(C577="[for completion]","",IF(C577="","",C577/$C$585)))</f>
        <v/>
      </c>
      <c r="G577" s="138" t="str">
        <f t="shared" ref="G577:G584" si="32">IF($D$585=0,"",IF(D577="[for completion]","",IF(D577="","",D577/$D$585)))</f>
        <v/>
      </c>
    </row>
    <row r="578" spans="1:7" customFormat="1" x14ac:dyDescent="0.25">
      <c r="A578" s="51" t="s">
        <v>2564</v>
      </c>
      <c r="B578" s="68" t="s">
        <v>1603</v>
      </c>
      <c r="C578" s="131"/>
      <c r="D578" s="132"/>
      <c r="E578" s="57"/>
      <c r="F578" s="138" t="str">
        <f t="shared" si="31"/>
        <v/>
      </c>
      <c r="G578" s="138" t="str">
        <f t="shared" si="32"/>
        <v/>
      </c>
    </row>
    <row r="579" spans="1:7" customFormat="1" x14ac:dyDescent="0.25">
      <c r="A579" s="51" t="s">
        <v>2565</v>
      </c>
      <c r="B579" s="68" t="s">
        <v>1604</v>
      </c>
      <c r="C579" s="131"/>
      <c r="D579" s="132"/>
      <c r="E579" s="57"/>
      <c r="F579" s="138" t="str">
        <f t="shared" si="31"/>
        <v/>
      </c>
      <c r="G579" s="138" t="str">
        <f t="shared" si="32"/>
        <v/>
      </c>
    </row>
    <row r="580" spans="1:7" customFormat="1" x14ac:dyDescent="0.25">
      <c r="A580" s="51" t="s">
        <v>2566</v>
      </c>
      <c r="B580" s="68" t="s">
        <v>2647</v>
      </c>
      <c r="C580" s="131"/>
      <c r="D580" s="51"/>
      <c r="E580" s="57"/>
      <c r="F580" s="138" t="str">
        <f t="shared" si="31"/>
        <v/>
      </c>
      <c r="G580" s="138" t="str">
        <f t="shared" si="32"/>
        <v/>
      </c>
    </row>
    <row r="581" spans="1:7" customFormat="1" x14ac:dyDescent="0.25">
      <c r="A581" s="51" t="s">
        <v>2567</v>
      </c>
      <c r="B581" s="51" t="s">
        <v>2650</v>
      </c>
      <c r="C581" s="131"/>
      <c r="D581" s="51"/>
      <c r="F581" s="138" t="str">
        <f t="shared" si="31"/>
        <v/>
      </c>
      <c r="G581" s="138" t="str">
        <f t="shared" si="32"/>
        <v/>
      </c>
    </row>
    <row r="582" spans="1:7" customFormat="1" x14ac:dyDescent="0.25">
      <c r="A582" s="51" t="s">
        <v>2568</v>
      </c>
      <c r="B582" s="51" t="s">
        <v>2648</v>
      </c>
      <c r="C582" s="131"/>
      <c r="D582" s="51"/>
      <c r="F582" s="138" t="str">
        <f t="shared" si="31"/>
        <v/>
      </c>
      <c r="G582" s="138" t="str">
        <f t="shared" si="32"/>
        <v/>
      </c>
    </row>
    <row r="583" spans="1:7" customFormat="1" x14ac:dyDescent="0.25">
      <c r="A583" s="51" t="s">
        <v>2659</v>
      </c>
      <c r="B583" s="68" t="s">
        <v>2649</v>
      </c>
      <c r="C583" s="131"/>
      <c r="D583" s="51"/>
      <c r="E583" s="57"/>
      <c r="F583" s="138" t="str">
        <f t="shared" si="31"/>
        <v/>
      </c>
      <c r="G583" s="138" t="str">
        <f t="shared" si="32"/>
        <v/>
      </c>
    </row>
    <row r="584" spans="1:7" customFormat="1" x14ac:dyDescent="0.25">
      <c r="A584" s="51" t="s">
        <v>2660</v>
      </c>
      <c r="B584" s="51" t="s">
        <v>1998</v>
      </c>
      <c r="C584" s="131"/>
      <c r="D584" s="132"/>
      <c r="E584" s="57"/>
      <c r="F584" s="138" t="str">
        <f t="shared" si="31"/>
        <v/>
      </c>
      <c r="G584" s="138" t="str">
        <f t="shared" si="32"/>
        <v/>
      </c>
    </row>
    <row r="585" spans="1:7" customFormat="1" x14ac:dyDescent="0.25">
      <c r="A585" s="51" t="s">
        <v>2661</v>
      </c>
      <c r="B585" s="68" t="s">
        <v>141</v>
      </c>
      <c r="C585" s="131">
        <f>SUM(C572:C584)</f>
        <v>0</v>
      </c>
      <c r="D585" s="132">
        <f>SUM(D572:D584)</f>
        <v>0</v>
      </c>
      <c r="E585" s="57"/>
      <c r="F585" s="126">
        <f>SUM(F572:F584)</f>
        <v>0</v>
      </c>
      <c r="G585" s="126">
        <f>SUM(G572:G584)</f>
        <v>0</v>
      </c>
    </row>
    <row r="586" spans="1:7" customFormat="1" x14ac:dyDescent="0.25">
      <c r="A586" s="51" t="s">
        <v>2569</v>
      </c>
      <c r="B586" s="68"/>
      <c r="C586" s="131"/>
      <c r="D586" s="132"/>
      <c r="E586" s="57"/>
      <c r="F586" s="138"/>
      <c r="G586" s="138"/>
    </row>
    <row r="587" spans="1:7" customFormat="1" x14ac:dyDescent="0.25">
      <c r="A587" s="51" t="s">
        <v>2662</v>
      </c>
      <c r="B587" s="68"/>
      <c r="C587" s="131"/>
      <c r="D587" s="132"/>
      <c r="E587" s="57"/>
      <c r="F587" s="138"/>
      <c r="G587" s="138"/>
    </row>
    <row r="588" spans="1:7" customFormat="1" x14ac:dyDescent="0.25">
      <c r="A588" s="51" t="s">
        <v>2663</v>
      </c>
      <c r="B588" s="68"/>
      <c r="C588" s="131"/>
      <c r="D588" s="132"/>
      <c r="E588" s="57"/>
      <c r="F588" s="138"/>
      <c r="G588" s="138"/>
    </row>
    <row r="589" spans="1:7" customFormat="1" x14ac:dyDescent="0.25">
      <c r="A589" s="51" t="s">
        <v>2664</v>
      </c>
      <c r="B589" s="68"/>
      <c r="C589" s="131"/>
      <c r="D589" s="132"/>
      <c r="E589" s="57"/>
      <c r="F589" s="138"/>
      <c r="G589" s="138"/>
    </row>
    <row r="590" spans="1:7" customFormat="1" x14ac:dyDescent="0.25">
      <c r="A590" s="51" t="s">
        <v>2665</v>
      </c>
      <c r="B590" s="68"/>
      <c r="C590" s="131"/>
      <c r="D590" s="132"/>
      <c r="E590" s="57"/>
      <c r="F590" s="138"/>
      <c r="G590" s="138"/>
    </row>
    <row r="591" spans="1:7" customFormat="1" x14ac:dyDescent="0.25">
      <c r="A591" s="51" t="s">
        <v>2666</v>
      </c>
      <c r="B591" s="68"/>
      <c r="C591" s="131"/>
      <c r="D591" s="132"/>
      <c r="E591" s="57"/>
      <c r="F591" s="138" t="str">
        <f>IF($C$585=0,"",IF(C591="[for completion]","",IF(C591="","",C591/$C$585)))</f>
        <v/>
      </c>
      <c r="G591" s="138" t="str">
        <f>IF($D$585=0,"",IF(D591="[for completion]","",IF(D591="","",D591/$D$585)))</f>
        <v/>
      </c>
    </row>
    <row r="592" spans="1:7" customFormat="1" x14ac:dyDescent="0.25">
      <c r="A592" s="51" t="s">
        <v>2667</v>
      </c>
    </row>
    <row r="593" spans="1:7" customFormat="1" x14ac:dyDescent="0.25">
      <c r="A593" s="51" t="s">
        <v>2668</v>
      </c>
    </row>
    <row r="594" spans="1:7" x14ac:dyDescent="0.25">
      <c r="A594" s="51" t="s">
        <v>2669</v>
      </c>
    </row>
    <row r="595" spans="1:7" x14ac:dyDescent="0.25">
      <c r="A595" s="51" t="s">
        <v>2675</v>
      </c>
    </row>
    <row r="596" spans="1:7" x14ac:dyDescent="0.25">
      <c r="A596" s="136"/>
      <c r="B596" s="136" t="s">
        <v>2451</v>
      </c>
      <c r="C596" s="70" t="s">
        <v>110</v>
      </c>
      <c r="D596" s="70" t="s">
        <v>1607</v>
      </c>
      <c r="E596" s="70"/>
      <c r="F596" s="70" t="s">
        <v>467</v>
      </c>
      <c r="G596" s="70" t="s">
        <v>1915</v>
      </c>
    </row>
    <row r="597" spans="1:7" x14ac:dyDescent="0.25">
      <c r="A597" s="51" t="s">
        <v>2570</v>
      </c>
      <c r="B597" s="68" t="s">
        <v>2180</v>
      </c>
      <c r="C597" s="131"/>
      <c r="D597" s="132"/>
      <c r="E597" s="57"/>
      <c r="F597" s="138" t="str">
        <f>IF($C$601=0,"",IF(C597="[for completion]","",IF(C597="","",C597/$C$601)))</f>
        <v/>
      </c>
      <c r="G597" s="138" t="str">
        <f>IF($D$601=0,"",IF(D597="[for completion]","",IF(D597="","",D597/$D$601)))</f>
        <v/>
      </c>
    </row>
    <row r="598" spans="1:7" x14ac:dyDescent="0.25">
      <c r="A598" s="51" t="s">
        <v>2571</v>
      </c>
      <c r="B598" s="152" t="s">
        <v>2181</v>
      </c>
      <c r="C598" s="131"/>
      <c r="D598" s="132"/>
      <c r="E598" s="57"/>
      <c r="F598" s="138" t="str">
        <f>IF($C$601=0,"",IF(C598="[for completion]","",IF(C598="","",C598/$C$601)))</f>
        <v/>
      </c>
      <c r="G598" s="138" t="str">
        <f>IF($D$601=0,"",IF(D598="[for completion]","",IF(D598="","",D598/$D$601)))</f>
        <v/>
      </c>
    </row>
    <row r="599" spans="1:7" x14ac:dyDescent="0.25">
      <c r="A599" s="51" t="s">
        <v>2572</v>
      </c>
      <c r="B599" s="68" t="s">
        <v>1606</v>
      </c>
      <c r="C599" s="131"/>
      <c r="D599" s="132"/>
      <c r="E599" s="57"/>
      <c r="F599" s="138" t="str">
        <f>IF($C$601=0,"",IF(C599="[for completion]","",IF(C599="","",C599/$C$601)))</f>
        <v/>
      </c>
      <c r="G599" s="138" t="str">
        <f>IF($D$601=0,"",IF(D599="[for completion]","",IF(D599="","",D599/$D$601)))</f>
        <v/>
      </c>
    </row>
    <row r="600" spans="1:7" x14ac:dyDescent="0.25">
      <c r="A600" s="51" t="s">
        <v>2573</v>
      </c>
      <c r="B600" s="51" t="s">
        <v>1998</v>
      </c>
      <c r="C600" s="131"/>
      <c r="D600" s="132"/>
      <c r="E600" s="57"/>
      <c r="F600" s="138" t="str">
        <f>IF($C$601=0,"",IF(C600="[for completion]","",IF(C600="","",C600/$C$601)))</f>
        <v/>
      </c>
      <c r="G600" s="138" t="str">
        <f>IF($D$601=0,"",IF(D600="[for completion]","",IF(D600="","",D600/$D$601)))</f>
        <v/>
      </c>
    </row>
    <row r="601" spans="1:7" x14ac:dyDescent="0.25">
      <c r="A601" s="51" t="s">
        <v>2574</v>
      </c>
      <c r="B601" s="68" t="s">
        <v>141</v>
      </c>
      <c r="C601" s="131">
        <f>SUM(C597:C600)</f>
        <v>0</v>
      </c>
      <c r="D601" s="132">
        <f>SUM(D597:D600)</f>
        <v>0</v>
      </c>
      <c r="E601" s="57"/>
      <c r="F601" s="126">
        <f>SUM(F597:F600)</f>
        <v>0</v>
      </c>
      <c r="G601" s="126">
        <f>SUM(G597:G600)</f>
        <v>0</v>
      </c>
    </row>
    <row r="603" spans="1:7" x14ac:dyDescent="0.25">
      <c r="A603" s="136"/>
      <c r="B603" s="136" t="s">
        <v>3005</v>
      </c>
      <c r="C603" s="136" t="s">
        <v>2637</v>
      </c>
      <c r="D603" s="136" t="s">
        <v>2640</v>
      </c>
      <c r="E603" s="136"/>
      <c r="F603" s="136" t="s">
        <v>2639</v>
      </c>
      <c r="G603" s="136"/>
    </row>
    <row r="604" spans="1:7" x14ac:dyDescent="0.25">
      <c r="A604" s="51" t="s">
        <v>2577</v>
      </c>
      <c r="B604" s="68" t="s">
        <v>757</v>
      </c>
      <c r="C604" s="166"/>
      <c r="D604" s="166"/>
      <c r="E604" s="203"/>
      <c r="F604" s="166"/>
      <c r="G604" s="138" t="str">
        <f>IF($D$622=0,"",IF(D604="[for completion]","",IF(D604="","",D604/$D$622)))</f>
        <v/>
      </c>
    </row>
    <row r="605" spans="1:7" x14ac:dyDescent="0.25">
      <c r="A605" s="51" t="s">
        <v>2578</v>
      </c>
      <c r="B605" s="68" t="s">
        <v>758</v>
      </c>
      <c r="C605" s="166"/>
      <c r="D605" s="166"/>
      <c r="E605" s="203"/>
      <c r="F605" s="166"/>
      <c r="G605" s="138" t="str">
        <f t="shared" ref="G605:G622" si="33">IF($D$622=0,"",IF(D605="[for completion]","",IF(D605="","",D605/$D$622)))</f>
        <v/>
      </c>
    </row>
    <row r="606" spans="1:7" x14ac:dyDescent="0.25">
      <c r="A606" s="51" t="s">
        <v>2579</v>
      </c>
      <c r="B606" s="68" t="s">
        <v>759</v>
      </c>
      <c r="C606" s="166"/>
      <c r="D606" s="166"/>
      <c r="E606" s="203"/>
      <c r="F606" s="166"/>
      <c r="G606" s="138" t="str">
        <f t="shared" si="33"/>
        <v/>
      </c>
    </row>
    <row r="607" spans="1:7" x14ac:dyDescent="0.25">
      <c r="A607" s="51" t="s">
        <v>2580</v>
      </c>
      <c r="B607" s="68" t="s">
        <v>760</v>
      </c>
      <c r="C607" s="166"/>
      <c r="D607" s="166"/>
      <c r="E607" s="203"/>
      <c r="F607" s="166"/>
      <c r="G607" s="138" t="str">
        <f t="shared" si="33"/>
        <v/>
      </c>
    </row>
    <row r="608" spans="1:7" x14ac:dyDescent="0.25">
      <c r="A608" s="51" t="s">
        <v>2581</v>
      </c>
      <c r="B608" s="68" t="s">
        <v>761</v>
      </c>
      <c r="C608" s="166"/>
      <c r="D608" s="166"/>
      <c r="E608" s="203"/>
      <c r="F608" s="166"/>
      <c r="G608" s="138" t="str">
        <f t="shared" si="33"/>
        <v/>
      </c>
    </row>
    <row r="609" spans="1:7" x14ac:dyDescent="0.25">
      <c r="A609" s="51" t="s">
        <v>2582</v>
      </c>
      <c r="B609" s="68" t="s">
        <v>762</v>
      </c>
      <c r="C609" s="166"/>
      <c r="D609" s="166"/>
      <c r="E609" s="203"/>
      <c r="F609" s="166"/>
      <c r="G609" s="138" t="str">
        <f t="shared" si="33"/>
        <v/>
      </c>
    </row>
    <row r="610" spans="1:7" x14ac:dyDescent="0.25">
      <c r="A610" s="51" t="s">
        <v>2583</v>
      </c>
      <c r="B610" s="68" t="s">
        <v>763</v>
      </c>
      <c r="C610" s="166"/>
      <c r="D610" s="166"/>
      <c r="E610" s="203"/>
      <c r="F610" s="166"/>
      <c r="G610" s="138" t="str">
        <f t="shared" si="33"/>
        <v/>
      </c>
    </row>
    <row r="611" spans="1:7" x14ac:dyDescent="0.25">
      <c r="A611" s="51" t="s">
        <v>2584</v>
      </c>
      <c r="B611" s="68" t="s">
        <v>2173</v>
      </c>
      <c r="C611" s="166"/>
      <c r="D611" s="166"/>
      <c r="E611" s="203"/>
      <c r="F611" s="166"/>
      <c r="G611" s="138" t="str">
        <f t="shared" si="33"/>
        <v/>
      </c>
    </row>
    <row r="612" spans="1:7" x14ac:dyDescent="0.25">
      <c r="A612" s="51" t="s">
        <v>2585</v>
      </c>
      <c r="B612" s="68" t="s">
        <v>2174</v>
      </c>
      <c r="C612" s="166"/>
      <c r="D612" s="166"/>
      <c r="E612" s="203"/>
      <c r="F612" s="166"/>
      <c r="G612" s="138" t="str">
        <f t="shared" si="33"/>
        <v/>
      </c>
    </row>
    <row r="613" spans="1:7" x14ac:dyDescent="0.25">
      <c r="A613" s="51" t="s">
        <v>2586</v>
      </c>
      <c r="B613" s="68" t="s">
        <v>2175</v>
      </c>
      <c r="C613" s="166"/>
      <c r="D613" s="166"/>
      <c r="E613" s="203"/>
      <c r="F613" s="166"/>
      <c r="G613" s="138" t="str">
        <f t="shared" si="33"/>
        <v/>
      </c>
    </row>
    <row r="614" spans="1:7" x14ac:dyDescent="0.25">
      <c r="A614" s="51" t="s">
        <v>2587</v>
      </c>
      <c r="B614" s="68" t="s">
        <v>764</v>
      </c>
      <c r="C614" s="166"/>
      <c r="D614" s="166"/>
      <c r="E614" s="203"/>
      <c r="F614" s="166"/>
      <c r="G614" s="138" t="str">
        <f t="shared" si="33"/>
        <v/>
      </c>
    </row>
    <row r="615" spans="1:7" x14ac:dyDescent="0.25">
      <c r="A615" s="51" t="s">
        <v>2588</v>
      </c>
      <c r="B615" s="68" t="s">
        <v>2960</v>
      </c>
      <c r="C615" s="166"/>
      <c r="D615" s="166"/>
      <c r="E615" s="203"/>
      <c r="F615" s="166"/>
      <c r="G615" s="138" t="str">
        <f t="shared" si="33"/>
        <v/>
      </c>
    </row>
    <row r="616" spans="1:7" x14ac:dyDescent="0.25">
      <c r="A616" s="51" t="s">
        <v>2589</v>
      </c>
      <c r="B616" s="68" t="s">
        <v>139</v>
      </c>
      <c r="C616" s="166"/>
      <c r="D616" s="166"/>
      <c r="E616" s="203"/>
      <c r="F616" s="166"/>
      <c r="G616" s="138" t="str">
        <f t="shared" si="33"/>
        <v/>
      </c>
    </row>
    <row r="617" spans="1:7" x14ac:dyDescent="0.25">
      <c r="A617" s="51" t="s">
        <v>2590</v>
      </c>
      <c r="B617" s="68" t="s">
        <v>1998</v>
      </c>
      <c r="C617" s="166"/>
      <c r="D617" s="166"/>
      <c r="E617" s="203"/>
      <c r="F617" s="166"/>
      <c r="G617" s="138" t="str">
        <f t="shared" si="33"/>
        <v/>
      </c>
    </row>
    <row r="618" spans="1:7" x14ac:dyDescent="0.25">
      <c r="A618" s="51" t="s">
        <v>2591</v>
      </c>
      <c r="B618" s="68" t="s">
        <v>141</v>
      </c>
      <c r="C618" s="131">
        <f>SUM(C604:C617)</f>
        <v>0</v>
      </c>
      <c r="D618" s="131">
        <f>SUM(D604:D617)</f>
        <v>0</v>
      </c>
      <c r="E618" s="49"/>
      <c r="F618" s="131"/>
      <c r="G618" s="138" t="str">
        <f t="shared" si="33"/>
        <v/>
      </c>
    </row>
    <row r="619" spans="1:7" x14ac:dyDescent="0.25">
      <c r="A619" s="51" t="s">
        <v>2592</v>
      </c>
      <c r="B619" s="51" t="s">
        <v>2636</v>
      </c>
      <c r="C619"/>
      <c r="D619"/>
      <c r="E619"/>
      <c r="F619" s="166"/>
      <c r="G619" s="138" t="str">
        <f t="shared" si="33"/>
        <v/>
      </c>
    </row>
    <row r="620" spans="1:7" x14ac:dyDescent="0.25">
      <c r="A620" s="51" t="s">
        <v>2593</v>
      </c>
      <c r="B620" s="68"/>
      <c r="C620" s="131"/>
      <c r="D620" s="132"/>
      <c r="E620" s="49"/>
      <c r="F620" s="138"/>
      <c r="G620" s="138" t="str">
        <f t="shared" si="33"/>
        <v/>
      </c>
    </row>
    <row r="621" spans="1:7" x14ac:dyDescent="0.25">
      <c r="A621" s="51" t="s">
        <v>2594</v>
      </c>
      <c r="B621" s="68"/>
      <c r="C621" s="131"/>
      <c r="D621" s="132"/>
      <c r="E621" s="49"/>
      <c r="F621" s="138"/>
      <c r="G621" s="138" t="str">
        <f t="shared" si="33"/>
        <v/>
      </c>
    </row>
    <row r="622" spans="1:7" x14ac:dyDescent="0.25">
      <c r="A622" s="51" t="s">
        <v>2595</v>
      </c>
      <c r="B622" s="68"/>
      <c r="C622" s="131"/>
      <c r="D622" s="132"/>
      <c r="E622" s="49"/>
      <c r="F622" s="138"/>
      <c r="G622" s="138" t="str">
        <f t="shared" si="33"/>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F32" sqref="F32"/>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765</v>
      </c>
      <c r="B1" s="48"/>
      <c r="C1" s="49"/>
      <c r="D1" s="49"/>
      <c r="E1" s="49"/>
      <c r="F1" s="214" t="s">
        <v>2955</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56" t="s">
        <v>766</v>
      </c>
      <c r="C5" s="55"/>
      <c r="E5" s="57"/>
      <c r="F5" s="57"/>
      <c r="H5"/>
      <c r="L5" s="49"/>
      <c r="M5" s="49"/>
    </row>
    <row r="6" spans="1:14" ht="15.75" thickBot="1" x14ac:dyDescent="0.3">
      <c r="B6" s="60" t="s">
        <v>767</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80</v>
      </c>
      <c r="B8" s="62" t="s">
        <v>767</v>
      </c>
      <c r="C8" s="63"/>
      <c r="D8" s="63"/>
      <c r="E8" s="63"/>
      <c r="F8" s="63"/>
      <c r="G8" s="64"/>
      <c r="H8"/>
      <c r="I8" s="68"/>
      <c r="J8" s="57"/>
      <c r="K8" s="57"/>
      <c r="L8" s="57"/>
      <c r="M8" s="57"/>
    </row>
    <row r="9" spans="1:14" ht="15" customHeight="1" x14ac:dyDescent="0.25">
      <c r="A9" s="70"/>
      <c r="B9" s="71" t="s">
        <v>768</v>
      </c>
      <c r="C9" s="70"/>
      <c r="D9" s="70"/>
      <c r="E9" s="70"/>
      <c r="F9" s="73"/>
      <c r="G9" s="73"/>
      <c r="H9"/>
      <c r="I9" s="68"/>
      <c r="J9" s="65"/>
      <c r="K9" s="65"/>
      <c r="L9" s="65"/>
      <c r="M9" s="83"/>
      <c r="N9" s="83"/>
    </row>
    <row r="10" spans="1:14" x14ac:dyDescent="0.25">
      <c r="A10" s="51" t="s">
        <v>769</v>
      </c>
      <c r="B10" s="51" t="s">
        <v>770</v>
      </c>
      <c r="C10" s="132" t="s">
        <v>82</v>
      </c>
      <c r="E10" s="68"/>
      <c r="F10" s="68"/>
      <c r="H10"/>
      <c r="I10" s="68"/>
      <c r="L10" s="68"/>
      <c r="M10" s="68"/>
    </row>
    <row r="11" spans="1:14" outlineLevel="1" x14ac:dyDescent="0.25">
      <c r="A11" s="51" t="s">
        <v>771</v>
      </c>
      <c r="B11" s="80" t="s">
        <v>461</v>
      </c>
      <c r="C11" s="132"/>
      <c r="E11" s="68"/>
      <c r="F11" s="68"/>
      <c r="H11"/>
      <c r="I11" s="68"/>
      <c r="L11" s="68"/>
      <c r="M11" s="68"/>
    </row>
    <row r="12" spans="1:14" outlineLevel="1" x14ac:dyDescent="0.25">
      <c r="A12" s="51" t="s">
        <v>772</v>
      </c>
      <c r="B12" s="80" t="s">
        <v>463</v>
      </c>
      <c r="C12" s="132"/>
      <c r="E12" s="68"/>
      <c r="F12" s="68"/>
      <c r="H12"/>
      <c r="I12" s="68"/>
      <c r="L12" s="68"/>
      <c r="M12" s="68"/>
    </row>
    <row r="13" spans="1:14" outlineLevel="1" x14ac:dyDescent="0.25">
      <c r="A13" s="51" t="s">
        <v>773</v>
      </c>
      <c r="E13" s="68"/>
      <c r="F13" s="68"/>
      <c r="H13"/>
      <c r="I13" s="68"/>
      <c r="L13" s="68"/>
      <c r="M13" s="68"/>
    </row>
    <row r="14" spans="1:14" outlineLevel="1" x14ac:dyDescent="0.25">
      <c r="A14" s="51" t="s">
        <v>774</v>
      </c>
      <c r="E14" s="68"/>
      <c r="F14" s="68"/>
      <c r="H14"/>
      <c r="I14" s="68"/>
      <c r="L14" s="68"/>
      <c r="M14" s="68"/>
    </row>
    <row r="15" spans="1:14" outlineLevel="1" x14ac:dyDescent="0.25">
      <c r="A15" s="51" t="s">
        <v>775</v>
      </c>
      <c r="E15" s="68"/>
      <c r="F15" s="68"/>
      <c r="H15"/>
      <c r="I15" s="68"/>
      <c r="L15" s="68"/>
      <c r="M15" s="68"/>
    </row>
    <row r="16" spans="1:14" outlineLevel="1" x14ac:dyDescent="0.25">
      <c r="A16" s="51" t="s">
        <v>776</v>
      </c>
      <c r="E16" s="68"/>
      <c r="F16" s="68"/>
      <c r="H16"/>
      <c r="I16" s="68"/>
      <c r="L16" s="68"/>
      <c r="M16" s="68"/>
    </row>
    <row r="17" spans="1:14" outlineLevel="1" x14ac:dyDescent="0.25">
      <c r="A17" s="51" t="s">
        <v>777</v>
      </c>
      <c r="E17" s="68"/>
      <c r="F17" s="68"/>
      <c r="H17"/>
      <c r="I17" s="68"/>
      <c r="L17" s="68"/>
      <c r="M17" s="68"/>
    </row>
    <row r="18" spans="1:14" x14ac:dyDescent="0.25">
      <c r="A18" s="70"/>
      <c r="B18" s="70" t="s">
        <v>778</v>
      </c>
      <c r="C18" s="70" t="s">
        <v>637</v>
      </c>
      <c r="D18" s="70" t="s">
        <v>779</v>
      </c>
      <c r="E18" s="70"/>
      <c r="F18" s="70" t="s">
        <v>780</v>
      </c>
      <c r="G18" s="70" t="s">
        <v>781</v>
      </c>
      <c r="H18"/>
      <c r="I18" s="94"/>
      <c r="J18" s="65"/>
      <c r="K18" s="65"/>
      <c r="L18" s="57"/>
      <c r="M18" s="65"/>
      <c r="N18" s="65"/>
    </row>
    <row r="19" spans="1:14" x14ac:dyDescent="0.25">
      <c r="A19" s="51" t="s">
        <v>782</v>
      </c>
      <c r="B19" s="51" t="s">
        <v>783</v>
      </c>
      <c r="C19" s="131" t="s">
        <v>82</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642</v>
      </c>
      <c r="C21" s="65"/>
      <c r="D21" s="65"/>
      <c r="E21" s="65"/>
      <c r="F21" s="83"/>
      <c r="G21" s="83"/>
      <c r="H21"/>
      <c r="I21" s="68"/>
      <c r="J21" s="65"/>
      <c r="K21" s="65"/>
      <c r="L21" s="65"/>
      <c r="M21" s="83"/>
      <c r="N21" s="83"/>
    </row>
    <row r="22" spans="1:14" x14ac:dyDescent="0.25">
      <c r="A22" s="51" t="s">
        <v>784</v>
      </c>
      <c r="B22" s="68" t="s">
        <v>560</v>
      </c>
      <c r="C22" s="131" t="s">
        <v>82</v>
      </c>
      <c r="D22" s="132" t="s">
        <v>82</v>
      </c>
      <c r="E22" s="68"/>
      <c r="F22" s="138" t="str">
        <f>IF($C$37=0,"",IF(C22="[for completion]","",C22/$C$37))</f>
        <v/>
      </c>
      <c r="G22" s="138" t="str">
        <f>IF($D$37=0,"",IF(D22="[for completion]","",D22/$D$37))</f>
        <v/>
      </c>
      <c r="H22"/>
      <c r="I22" s="68"/>
      <c r="L22" s="68"/>
      <c r="M22" s="77"/>
      <c r="N22" s="77"/>
    </row>
    <row r="23" spans="1:14" x14ac:dyDescent="0.25">
      <c r="A23" s="51" t="s">
        <v>785</v>
      </c>
      <c r="B23" s="68" t="s">
        <v>560</v>
      </c>
      <c r="C23" s="131" t="s">
        <v>82</v>
      </c>
      <c r="D23" s="132" t="s">
        <v>82</v>
      </c>
      <c r="E23" s="68"/>
      <c r="F23" s="138" t="str">
        <f t="shared" ref="F23:F36" si="0">IF($C$37=0,"",IF(C23="[for completion]","",C23/$C$37))</f>
        <v/>
      </c>
      <c r="G23" s="138" t="str">
        <f t="shared" ref="G23:G36" si="1">IF($D$37=0,"",IF(D23="[for completion]","",D23/$D$37))</f>
        <v/>
      </c>
      <c r="H23"/>
      <c r="I23" s="68"/>
      <c r="L23" s="68"/>
      <c r="M23" s="77"/>
      <c r="N23" s="77"/>
    </row>
    <row r="24" spans="1:14" x14ac:dyDescent="0.25">
      <c r="A24" s="51" t="s">
        <v>786</v>
      </c>
      <c r="B24" s="68" t="s">
        <v>560</v>
      </c>
      <c r="C24" s="131" t="s">
        <v>82</v>
      </c>
      <c r="D24" s="132" t="s">
        <v>82</v>
      </c>
      <c r="F24" s="138" t="str">
        <f t="shared" si="0"/>
        <v/>
      </c>
      <c r="G24" s="138" t="str">
        <f t="shared" si="1"/>
        <v/>
      </c>
      <c r="H24"/>
      <c r="I24" s="68"/>
      <c r="M24" s="77"/>
      <c r="N24" s="77"/>
    </row>
    <row r="25" spans="1:14" x14ac:dyDescent="0.25">
      <c r="A25" s="51" t="s">
        <v>787</v>
      </c>
      <c r="B25" s="68" t="s">
        <v>560</v>
      </c>
      <c r="C25" s="131" t="s">
        <v>82</v>
      </c>
      <c r="D25" s="132" t="s">
        <v>82</v>
      </c>
      <c r="E25" s="87"/>
      <c r="F25" s="138" t="str">
        <f t="shared" si="0"/>
        <v/>
      </c>
      <c r="G25" s="138" t="str">
        <f t="shared" si="1"/>
        <v/>
      </c>
      <c r="H25"/>
      <c r="I25" s="68"/>
      <c r="L25" s="87"/>
      <c r="M25" s="77"/>
      <c r="N25" s="77"/>
    </row>
    <row r="26" spans="1:14" x14ac:dyDescent="0.25">
      <c r="A26" s="51" t="s">
        <v>788</v>
      </c>
      <c r="B26" s="68" t="s">
        <v>560</v>
      </c>
      <c r="C26" s="131" t="s">
        <v>82</v>
      </c>
      <c r="D26" s="132" t="s">
        <v>82</v>
      </c>
      <c r="E26" s="87"/>
      <c r="F26" s="138" t="str">
        <f t="shared" si="0"/>
        <v/>
      </c>
      <c r="G26" s="138" t="str">
        <f t="shared" si="1"/>
        <v/>
      </c>
      <c r="H26"/>
      <c r="I26" s="68"/>
      <c r="L26" s="87"/>
      <c r="M26" s="77"/>
      <c r="N26" s="77"/>
    </row>
    <row r="27" spans="1:14" x14ac:dyDescent="0.25">
      <c r="A27" s="51" t="s">
        <v>789</v>
      </c>
      <c r="B27" s="68" t="s">
        <v>560</v>
      </c>
      <c r="C27" s="131" t="s">
        <v>82</v>
      </c>
      <c r="D27" s="132" t="s">
        <v>82</v>
      </c>
      <c r="E27" s="87"/>
      <c r="F27" s="138" t="str">
        <f t="shared" si="0"/>
        <v/>
      </c>
      <c r="G27" s="138" t="str">
        <f t="shared" si="1"/>
        <v/>
      </c>
      <c r="H27"/>
      <c r="I27" s="68"/>
      <c r="L27" s="87"/>
      <c r="M27" s="77"/>
      <c r="N27" s="77"/>
    </row>
    <row r="28" spans="1:14" x14ac:dyDescent="0.25">
      <c r="A28" s="51" t="s">
        <v>790</v>
      </c>
      <c r="B28" s="68" t="s">
        <v>560</v>
      </c>
      <c r="C28" s="131" t="s">
        <v>82</v>
      </c>
      <c r="D28" s="132" t="s">
        <v>82</v>
      </c>
      <c r="E28" s="87"/>
      <c r="F28" s="138" t="str">
        <f t="shared" si="0"/>
        <v/>
      </c>
      <c r="G28" s="138" t="str">
        <f t="shared" si="1"/>
        <v/>
      </c>
      <c r="H28"/>
      <c r="I28" s="68"/>
      <c r="L28" s="87"/>
      <c r="M28" s="77"/>
      <c r="N28" s="77"/>
    </row>
    <row r="29" spans="1:14" x14ac:dyDescent="0.25">
      <c r="A29" s="51" t="s">
        <v>791</v>
      </c>
      <c r="B29" s="68" t="s">
        <v>560</v>
      </c>
      <c r="C29" s="131" t="s">
        <v>82</v>
      </c>
      <c r="D29" s="132" t="s">
        <v>82</v>
      </c>
      <c r="E29" s="87"/>
      <c r="F29" s="138" t="str">
        <f t="shared" si="0"/>
        <v/>
      </c>
      <c r="G29" s="138" t="str">
        <f t="shared" si="1"/>
        <v/>
      </c>
      <c r="H29"/>
      <c r="I29" s="68"/>
      <c r="L29" s="87"/>
      <c r="M29" s="77"/>
      <c r="N29" s="77"/>
    </row>
    <row r="30" spans="1:14" x14ac:dyDescent="0.25">
      <c r="A30" s="51" t="s">
        <v>792</v>
      </c>
      <c r="B30" s="68" t="s">
        <v>560</v>
      </c>
      <c r="C30" s="131" t="s">
        <v>82</v>
      </c>
      <c r="D30" s="132" t="s">
        <v>82</v>
      </c>
      <c r="E30" s="87"/>
      <c r="F30" s="138" t="str">
        <f t="shared" si="0"/>
        <v/>
      </c>
      <c r="G30" s="138" t="str">
        <f t="shared" si="1"/>
        <v/>
      </c>
      <c r="H30"/>
      <c r="I30" s="68"/>
      <c r="L30" s="87"/>
      <c r="M30" s="77"/>
      <c r="N30" s="77"/>
    </row>
    <row r="31" spans="1:14" x14ac:dyDescent="0.25">
      <c r="A31" s="51" t="s">
        <v>793</v>
      </c>
      <c r="B31" s="68" t="s">
        <v>560</v>
      </c>
      <c r="C31" s="131" t="s">
        <v>82</v>
      </c>
      <c r="D31" s="132" t="s">
        <v>82</v>
      </c>
      <c r="E31" s="87"/>
      <c r="F31" s="138" t="str">
        <f t="shared" si="0"/>
        <v/>
      </c>
      <c r="G31" s="138" t="str">
        <f t="shared" si="1"/>
        <v/>
      </c>
      <c r="H31"/>
      <c r="I31" s="68"/>
      <c r="L31" s="87"/>
      <c r="M31" s="77"/>
      <c r="N31" s="77"/>
    </row>
    <row r="32" spans="1:14" x14ac:dyDescent="0.25">
      <c r="A32" s="51" t="s">
        <v>794</v>
      </c>
      <c r="B32" s="68" t="s">
        <v>560</v>
      </c>
      <c r="C32" s="131" t="s">
        <v>82</v>
      </c>
      <c r="D32" s="132" t="s">
        <v>82</v>
      </c>
      <c r="E32" s="87"/>
      <c r="F32" s="138" t="str">
        <f t="shared" si="0"/>
        <v/>
      </c>
      <c r="G32" s="138" t="str">
        <f t="shared" si="1"/>
        <v/>
      </c>
      <c r="H32"/>
      <c r="I32" s="68"/>
      <c r="L32" s="87"/>
      <c r="M32" s="77"/>
      <c r="N32" s="77"/>
    </row>
    <row r="33" spans="1:14" x14ac:dyDescent="0.25">
      <c r="A33" s="51" t="s">
        <v>795</v>
      </c>
      <c r="B33" s="68" t="s">
        <v>560</v>
      </c>
      <c r="C33" s="131" t="s">
        <v>82</v>
      </c>
      <c r="D33" s="132" t="s">
        <v>82</v>
      </c>
      <c r="E33" s="87"/>
      <c r="F33" s="138" t="str">
        <f t="shared" si="0"/>
        <v/>
      </c>
      <c r="G33" s="138" t="str">
        <f t="shared" si="1"/>
        <v/>
      </c>
      <c r="H33"/>
      <c r="I33" s="68"/>
      <c r="L33" s="87"/>
      <c r="M33" s="77"/>
      <c r="N33" s="77"/>
    </row>
    <row r="34" spans="1:14" x14ac:dyDescent="0.25">
      <c r="A34" s="51" t="s">
        <v>796</v>
      </c>
      <c r="B34" s="68" t="s">
        <v>560</v>
      </c>
      <c r="C34" s="131" t="s">
        <v>82</v>
      </c>
      <c r="D34" s="132" t="s">
        <v>82</v>
      </c>
      <c r="E34" s="87"/>
      <c r="F34" s="138" t="str">
        <f t="shared" si="0"/>
        <v/>
      </c>
      <c r="G34" s="138" t="str">
        <f t="shared" si="1"/>
        <v/>
      </c>
      <c r="H34"/>
      <c r="I34" s="68"/>
      <c r="L34" s="87"/>
      <c r="M34" s="77"/>
      <c r="N34" s="77"/>
    </row>
    <row r="35" spans="1:14" x14ac:dyDescent="0.25">
      <c r="A35" s="51" t="s">
        <v>797</v>
      </c>
      <c r="B35" s="68" t="s">
        <v>560</v>
      </c>
      <c r="C35" s="131" t="s">
        <v>82</v>
      </c>
      <c r="D35" s="132" t="s">
        <v>82</v>
      </c>
      <c r="E35" s="87"/>
      <c r="F35" s="138" t="str">
        <f t="shared" si="0"/>
        <v/>
      </c>
      <c r="G35" s="138" t="str">
        <f t="shared" si="1"/>
        <v/>
      </c>
      <c r="H35"/>
      <c r="I35" s="68"/>
      <c r="L35" s="87"/>
      <c r="M35" s="77"/>
      <c r="N35" s="77"/>
    </row>
    <row r="36" spans="1:14" x14ac:dyDescent="0.25">
      <c r="A36" s="51" t="s">
        <v>798</v>
      </c>
      <c r="B36" s="68" t="s">
        <v>560</v>
      </c>
      <c r="C36" s="131" t="s">
        <v>82</v>
      </c>
      <c r="D36" s="132" t="s">
        <v>82</v>
      </c>
      <c r="E36" s="87"/>
      <c r="F36" s="138" t="str">
        <f t="shared" si="0"/>
        <v/>
      </c>
      <c r="G36" s="138" t="str">
        <f t="shared" si="1"/>
        <v/>
      </c>
      <c r="H36"/>
      <c r="I36" s="68"/>
      <c r="L36" s="87"/>
      <c r="M36" s="77"/>
      <c r="N36" s="77"/>
    </row>
    <row r="37" spans="1:14" x14ac:dyDescent="0.25">
      <c r="A37" s="51" t="s">
        <v>799</v>
      </c>
      <c r="B37" s="78" t="s">
        <v>141</v>
      </c>
      <c r="C37" s="133">
        <f>SUM(C22:C36)</f>
        <v>0</v>
      </c>
      <c r="D37" s="76">
        <f>SUM(D22:D36)</f>
        <v>0</v>
      </c>
      <c r="E37" s="87"/>
      <c r="F37" s="139">
        <f>SUM(F22:F36)</f>
        <v>0</v>
      </c>
      <c r="G37" s="139">
        <f>SUM(G22:G36)</f>
        <v>0</v>
      </c>
      <c r="H37"/>
      <c r="I37" s="78"/>
      <c r="J37" s="68"/>
      <c r="K37" s="68"/>
      <c r="L37" s="87"/>
      <c r="M37" s="79"/>
      <c r="N37" s="79"/>
    </row>
    <row r="38" spans="1:14" x14ac:dyDescent="0.25">
      <c r="A38" s="70"/>
      <c r="B38" s="71" t="s">
        <v>800</v>
      </c>
      <c r="C38" s="70" t="s">
        <v>110</v>
      </c>
      <c r="D38" s="70"/>
      <c r="E38" s="72"/>
      <c r="F38" s="70" t="s">
        <v>780</v>
      </c>
      <c r="G38" s="70"/>
      <c r="H38"/>
      <c r="I38" s="94"/>
      <c r="J38" s="65"/>
      <c r="K38" s="65"/>
      <c r="L38" s="57"/>
      <c r="M38" s="65"/>
      <c r="N38" s="65"/>
    </row>
    <row r="39" spans="1:14" x14ac:dyDescent="0.25">
      <c r="A39" s="51" t="s">
        <v>801</v>
      </c>
      <c r="B39" s="68" t="s">
        <v>802</v>
      </c>
      <c r="C39" s="131" t="s">
        <v>82</v>
      </c>
      <c r="E39" s="96"/>
      <c r="F39" s="138" t="str">
        <f>IF($C$42=0,"",IF(C39="[for completion]","",C39/$C$42))</f>
        <v/>
      </c>
      <c r="G39" s="76"/>
      <c r="H39"/>
      <c r="I39" s="68"/>
      <c r="L39" s="96"/>
      <c r="M39" s="77"/>
      <c r="N39" s="76"/>
    </row>
    <row r="40" spans="1:14" x14ac:dyDescent="0.25">
      <c r="A40" s="51" t="s">
        <v>803</v>
      </c>
      <c r="B40" s="68" t="s">
        <v>804</v>
      </c>
      <c r="C40" s="131" t="s">
        <v>82</v>
      </c>
      <c r="E40" s="96"/>
      <c r="F40" s="138" t="str">
        <f>IF($C$42=0,"",IF(C40="[for completion]","",C40/$C$42))</f>
        <v/>
      </c>
      <c r="G40" s="76"/>
      <c r="H40"/>
      <c r="I40" s="68"/>
      <c r="L40" s="96"/>
      <c r="M40" s="77"/>
      <c r="N40" s="76"/>
    </row>
    <row r="41" spans="1:14" x14ac:dyDescent="0.25">
      <c r="A41" s="51" t="s">
        <v>805</v>
      </c>
      <c r="B41" s="68" t="s">
        <v>139</v>
      </c>
      <c r="C41" s="131" t="s">
        <v>82</v>
      </c>
      <c r="E41" s="87"/>
      <c r="F41" s="138" t="str">
        <f>IF($C$42=0,"",IF(C41="[for completion]","",C41/$C$42))</f>
        <v/>
      </c>
      <c r="G41" s="76"/>
      <c r="H41"/>
      <c r="I41" s="68"/>
      <c r="L41" s="87"/>
      <c r="M41" s="77"/>
      <c r="N41" s="76"/>
    </row>
    <row r="42" spans="1:14" x14ac:dyDescent="0.25">
      <c r="A42" s="51" t="s">
        <v>806</v>
      </c>
      <c r="B42" s="78" t="s">
        <v>141</v>
      </c>
      <c r="C42" s="133">
        <f>SUM(C39:C41)</f>
        <v>0</v>
      </c>
      <c r="D42" s="68"/>
      <c r="E42" s="87"/>
      <c r="F42" s="139">
        <f>SUM(F39:F41)</f>
        <v>0</v>
      </c>
      <c r="G42" s="76"/>
      <c r="H42"/>
      <c r="I42" s="68"/>
      <c r="L42" s="87"/>
      <c r="M42" s="77"/>
      <c r="N42" s="76"/>
    </row>
    <row r="43" spans="1:14" outlineLevel="1" x14ac:dyDescent="0.25">
      <c r="A43" s="51" t="s">
        <v>807</v>
      </c>
      <c r="B43" s="78"/>
      <c r="C43" s="68"/>
      <c r="D43" s="68"/>
      <c r="E43" s="87"/>
      <c r="F43" s="79"/>
      <c r="G43" s="76"/>
      <c r="H43"/>
      <c r="I43" s="68"/>
      <c r="L43" s="87"/>
      <c r="M43" s="77"/>
      <c r="N43" s="76"/>
    </row>
    <row r="44" spans="1:14" outlineLevel="1" x14ac:dyDescent="0.25">
      <c r="A44" s="51" t="s">
        <v>808</v>
      </c>
      <c r="B44" s="78"/>
      <c r="C44" s="68"/>
      <c r="D44" s="68"/>
      <c r="E44" s="87"/>
      <c r="F44" s="79"/>
      <c r="G44" s="76"/>
      <c r="H44"/>
      <c r="I44" s="68"/>
      <c r="L44" s="87"/>
      <c r="M44" s="77"/>
      <c r="N44" s="76"/>
    </row>
    <row r="45" spans="1:14" outlineLevel="1" x14ac:dyDescent="0.25">
      <c r="A45" s="51" t="s">
        <v>809</v>
      </c>
      <c r="B45" s="68"/>
      <c r="E45" s="87"/>
      <c r="F45" s="77"/>
      <c r="G45" s="76"/>
      <c r="H45"/>
      <c r="I45" s="68"/>
      <c r="L45" s="87"/>
      <c r="M45" s="77"/>
      <c r="N45" s="76"/>
    </row>
    <row r="46" spans="1:14" outlineLevel="1" x14ac:dyDescent="0.25">
      <c r="A46" s="51" t="s">
        <v>810</v>
      </c>
      <c r="B46" s="68"/>
      <c r="E46" s="87"/>
      <c r="F46" s="77"/>
      <c r="G46" s="76"/>
      <c r="H46"/>
      <c r="I46" s="68"/>
      <c r="L46" s="87"/>
      <c r="M46" s="77"/>
      <c r="N46" s="76"/>
    </row>
    <row r="47" spans="1:14" outlineLevel="1" x14ac:dyDescent="0.25">
      <c r="A47" s="51" t="s">
        <v>811</v>
      </c>
      <c r="B47" s="68"/>
      <c r="E47" s="87"/>
      <c r="F47" s="77"/>
      <c r="G47" s="76"/>
      <c r="H47"/>
      <c r="I47" s="68"/>
      <c r="L47" s="87"/>
      <c r="M47" s="77"/>
      <c r="N47" s="76"/>
    </row>
    <row r="48" spans="1:14" ht="15" customHeight="1" x14ac:dyDescent="0.25">
      <c r="A48" s="70"/>
      <c r="B48" s="71" t="s">
        <v>477</v>
      </c>
      <c r="C48" s="70" t="s">
        <v>780</v>
      </c>
      <c r="D48" s="70"/>
      <c r="E48" s="72"/>
      <c r="F48" s="73"/>
      <c r="G48" s="73"/>
      <c r="H48"/>
      <c r="I48" s="94"/>
      <c r="J48" s="65"/>
      <c r="K48" s="65"/>
      <c r="L48" s="57"/>
      <c r="M48" s="83"/>
      <c r="N48" s="83"/>
    </row>
    <row r="49" spans="1:14" x14ac:dyDescent="0.25">
      <c r="A49" s="51" t="s">
        <v>812</v>
      </c>
      <c r="B49" s="93" t="s">
        <v>479</v>
      </c>
      <c r="C49" s="128">
        <f>SUM(C50:C76)</f>
        <v>0</v>
      </c>
      <c r="G49" s="51"/>
      <c r="H49"/>
      <c r="I49" s="57"/>
      <c r="N49" s="51"/>
    </row>
    <row r="50" spans="1:14" x14ac:dyDescent="0.25">
      <c r="A50" s="51" t="s">
        <v>813</v>
      </c>
      <c r="B50" s="51" t="s">
        <v>481</v>
      </c>
      <c r="C50" s="128" t="s">
        <v>82</v>
      </c>
      <c r="G50" s="51"/>
      <c r="H50"/>
      <c r="N50" s="51"/>
    </row>
    <row r="51" spans="1:14" x14ac:dyDescent="0.25">
      <c r="A51" s="51" t="s">
        <v>814</v>
      </c>
      <c r="B51" s="51" t="s">
        <v>483</v>
      </c>
      <c r="C51" s="128" t="s">
        <v>82</v>
      </c>
      <c r="G51" s="51"/>
      <c r="H51"/>
      <c r="N51" s="51"/>
    </row>
    <row r="52" spans="1:14" x14ac:dyDescent="0.25">
      <c r="A52" s="51" t="s">
        <v>815</v>
      </c>
      <c r="B52" s="51" t="s">
        <v>485</v>
      </c>
      <c r="C52" s="128" t="s">
        <v>82</v>
      </c>
      <c r="G52" s="51"/>
      <c r="H52"/>
      <c r="N52" s="51"/>
    </row>
    <row r="53" spans="1:14" x14ac:dyDescent="0.25">
      <c r="A53" s="51" t="s">
        <v>816</v>
      </c>
      <c r="B53" s="51" t="s">
        <v>487</v>
      </c>
      <c r="C53" s="128" t="s">
        <v>82</v>
      </c>
      <c r="G53" s="51"/>
      <c r="H53"/>
      <c r="N53" s="51"/>
    </row>
    <row r="54" spans="1:14" x14ac:dyDescent="0.25">
      <c r="A54" s="51" t="s">
        <v>817</v>
      </c>
      <c r="B54" s="51" t="s">
        <v>489</v>
      </c>
      <c r="C54" s="128" t="s">
        <v>82</v>
      </c>
      <c r="G54" s="51"/>
      <c r="H54"/>
      <c r="N54" s="51"/>
    </row>
    <row r="55" spans="1:14" x14ac:dyDescent="0.25">
      <c r="A55" s="51" t="s">
        <v>818</v>
      </c>
      <c r="B55" s="51" t="s">
        <v>2256</v>
      </c>
      <c r="C55" s="128" t="s">
        <v>82</v>
      </c>
      <c r="G55" s="51"/>
      <c r="H55"/>
      <c r="N55" s="51"/>
    </row>
    <row r="56" spans="1:14" x14ac:dyDescent="0.25">
      <c r="A56" s="51" t="s">
        <v>819</v>
      </c>
      <c r="B56" s="51" t="s">
        <v>492</v>
      </c>
      <c r="C56" s="128" t="s">
        <v>82</v>
      </c>
      <c r="G56" s="51"/>
      <c r="H56"/>
      <c r="N56" s="51"/>
    </row>
    <row r="57" spans="1:14" x14ac:dyDescent="0.25">
      <c r="A57" s="51" t="s">
        <v>820</v>
      </c>
      <c r="B57" s="51" t="s">
        <v>494</v>
      </c>
      <c r="C57" s="128" t="s">
        <v>82</v>
      </c>
      <c r="G57" s="51"/>
      <c r="H57"/>
      <c r="N57" s="51"/>
    </row>
    <row r="58" spans="1:14" x14ac:dyDescent="0.25">
      <c r="A58" s="51" t="s">
        <v>821</v>
      </c>
      <c r="B58" s="51" t="s">
        <v>496</v>
      </c>
      <c r="C58" s="128" t="s">
        <v>82</v>
      </c>
      <c r="G58" s="51"/>
      <c r="H58"/>
      <c r="N58" s="51"/>
    </row>
    <row r="59" spans="1:14" x14ac:dyDescent="0.25">
      <c r="A59" s="51" t="s">
        <v>822</v>
      </c>
      <c r="B59" s="51" t="s">
        <v>498</v>
      </c>
      <c r="C59" s="128" t="s">
        <v>82</v>
      </c>
      <c r="G59" s="51"/>
      <c r="H59"/>
      <c r="N59" s="51"/>
    </row>
    <row r="60" spans="1:14" x14ac:dyDescent="0.25">
      <c r="A60" s="51" t="s">
        <v>823</v>
      </c>
      <c r="B60" s="51" t="s">
        <v>500</v>
      </c>
      <c r="C60" s="128" t="s">
        <v>82</v>
      </c>
      <c r="G60" s="51"/>
      <c r="H60"/>
      <c r="N60" s="51"/>
    </row>
    <row r="61" spans="1:14" x14ac:dyDescent="0.25">
      <c r="A61" s="51" t="s">
        <v>824</v>
      </c>
      <c r="B61" s="51" t="s">
        <v>502</v>
      </c>
      <c r="C61" s="128" t="s">
        <v>82</v>
      </c>
      <c r="G61" s="51"/>
      <c r="H61"/>
      <c r="N61" s="51"/>
    </row>
    <row r="62" spans="1:14" x14ac:dyDescent="0.25">
      <c r="A62" s="51" t="s">
        <v>825</v>
      </c>
      <c r="B62" s="51" t="s">
        <v>504</v>
      </c>
      <c r="C62" s="128" t="s">
        <v>82</v>
      </c>
      <c r="G62" s="51"/>
      <c r="H62"/>
      <c r="N62" s="51"/>
    </row>
    <row r="63" spans="1:14" x14ac:dyDescent="0.25">
      <c r="A63" s="51" t="s">
        <v>826</v>
      </c>
      <c r="B63" s="51" t="s">
        <v>506</v>
      </c>
      <c r="C63" s="128" t="s">
        <v>82</v>
      </c>
      <c r="G63" s="51"/>
      <c r="H63"/>
      <c r="N63" s="51"/>
    </row>
    <row r="64" spans="1:14" x14ac:dyDescent="0.25">
      <c r="A64" s="51" t="s">
        <v>827</v>
      </c>
      <c r="B64" s="51" t="s">
        <v>508</v>
      </c>
      <c r="C64" s="128" t="s">
        <v>82</v>
      </c>
      <c r="G64" s="51"/>
      <c r="H64"/>
      <c r="N64" s="51"/>
    </row>
    <row r="65" spans="1:14" x14ac:dyDescent="0.25">
      <c r="A65" s="51" t="s">
        <v>828</v>
      </c>
      <c r="B65" s="51" t="s">
        <v>3</v>
      </c>
      <c r="C65" s="128" t="s">
        <v>82</v>
      </c>
      <c r="G65" s="51"/>
      <c r="H65"/>
      <c r="N65" s="51"/>
    </row>
    <row r="66" spans="1:14" x14ac:dyDescent="0.25">
      <c r="A66" s="51" t="s">
        <v>829</v>
      </c>
      <c r="B66" s="51" t="s">
        <v>511</v>
      </c>
      <c r="C66" s="128" t="s">
        <v>82</v>
      </c>
      <c r="G66" s="51"/>
      <c r="H66"/>
      <c r="N66" s="51"/>
    </row>
    <row r="67" spans="1:14" x14ac:dyDescent="0.25">
      <c r="A67" s="51" t="s">
        <v>830</v>
      </c>
      <c r="B67" s="51" t="s">
        <v>513</v>
      </c>
      <c r="C67" s="128" t="s">
        <v>82</v>
      </c>
      <c r="G67" s="51"/>
      <c r="H67"/>
      <c r="N67" s="51"/>
    </row>
    <row r="68" spans="1:14" x14ac:dyDescent="0.25">
      <c r="A68" s="51" t="s">
        <v>831</v>
      </c>
      <c r="B68" s="51" t="s">
        <v>515</v>
      </c>
      <c r="C68" s="128" t="s">
        <v>82</v>
      </c>
      <c r="G68" s="51"/>
      <c r="H68"/>
      <c r="N68" s="51"/>
    </row>
    <row r="69" spans="1:14" x14ac:dyDescent="0.25">
      <c r="A69" s="51" t="s">
        <v>832</v>
      </c>
      <c r="B69" s="51" t="s">
        <v>517</v>
      </c>
      <c r="C69" s="128" t="s">
        <v>82</v>
      </c>
      <c r="G69" s="51"/>
      <c r="H69"/>
      <c r="N69" s="51"/>
    </row>
    <row r="70" spans="1:14" x14ac:dyDescent="0.25">
      <c r="A70" s="51" t="s">
        <v>833</v>
      </c>
      <c r="B70" s="51" t="s">
        <v>519</v>
      </c>
      <c r="C70" s="128" t="s">
        <v>82</v>
      </c>
      <c r="G70" s="51"/>
      <c r="H70"/>
      <c r="N70" s="51"/>
    </row>
    <row r="71" spans="1:14" x14ac:dyDescent="0.25">
      <c r="A71" s="51" t="s">
        <v>834</v>
      </c>
      <c r="B71" s="51" t="s">
        <v>521</v>
      </c>
      <c r="C71" s="128" t="s">
        <v>82</v>
      </c>
      <c r="G71" s="51"/>
      <c r="H71"/>
      <c r="N71" s="51"/>
    </row>
    <row r="72" spans="1:14" x14ac:dyDescent="0.25">
      <c r="A72" s="51" t="s">
        <v>835</v>
      </c>
      <c r="B72" s="51" t="s">
        <v>523</v>
      </c>
      <c r="C72" s="128" t="s">
        <v>82</v>
      </c>
      <c r="G72" s="51"/>
      <c r="H72"/>
      <c r="N72" s="51"/>
    </row>
    <row r="73" spans="1:14" x14ac:dyDescent="0.25">
      <c r="A73" s="51" t="s">
        <v>836</v>
      </c>
      <c r="B73" s="51" t="s">
        <v>525</v>
      </c>
      <c r="C73" s="128" t="s">
        <v>82</v>
      </c>
      <c r="G73" s="51"/>
      <c r="H73"/>
      <c r="N73" s="51"/>
    </row>
    <row r="74" spans="1:14" x14ac:dyDescent="0.25">
      <c r="A74" s="51" t="s">
        <v>837</v>
      </c>
      <c r="B74" s="51" t="s">
        <v>527</v>
      </c>
      <c r="C74" s="128" t="s">
        <v>82</v>
      </c>
      <c r="G74" s="51"/>
      <c r="H74"/>
      <c r="N74" s="51"/>
    </row>
    <row r="75" spans="1:14" x14ac:dyDescent="0.25">
      <c r="A75" s="51" t="s">
        <v>838</v>
      </c>
      <c r="B75" s="51" t="s">
        <v>529</v>
      </c>
      <c r="C75" s="128" t="s">
        <v>82</v>
      </c>
      <c r="G75" s="51"/>
      <c r="H75"/>
      <c r="N75" s="51"/>
    </row>
    <row r="76" spans="1:14" x14ac:dyDescent="0.25">
      <c r="A76" s="51" t="s">
        <v>839</v>
      </c>
      <c r="B76" s="51" t="s">
        <v>6</v>
      </c>
      <c r="C76" s="128" t="s">
        <v>82</v>
      </c>
      <c r="G76" s="51"/>
      <c r="H76"/>
      <c r="N76" s="51"/>
    </row>
    <row r="77" spans="1:14" x14ac:dyDescent="0.25">
      <c r="A77" s="51" t="s">
        <v>840</v>
      </c>
      <c r="B77" s="93" t="s">
        <v>296</v>
      </c>
      <c r="C77" s="128">
        <f>SUM(C78:C80)</f>
        <v>0</v>
      </c>
      <c r="G77" s="51"/>
      <c r="H77"/>
      <c r="I77" s="57"/>
      <c r="N77" s="51"/>
    </row>
    <row r="78" spans="1:14" x14ac:dyDescent="0.25">
      <c r="A78" s="51" t="s">
        <v>841</v>
      </c>
      <c r="B78" s="51" t="s">
        <v>535</v>
      </c>
      <c r="C78" s="128" t="s">
        <v>82</v>
      </c>
      <c r="G78" s="51"/>
      <c r="H78"/>
      <c r="N78" s="51"/>
    </row>
    <row r="79" spans="1:14" x14ac:dyDescent="0.25">
      <c r="A79" s="51" t="s">
        <v>842</v>
      </c>
      <c r="B79" s="51" t="s">
        <v>537</v>
      </c>
      <c r="C79" s="128" t="s">
        <v>82</v>
      </c>
      <c r="G79" s="51"/>
      <c r="H79"/>
      <c r="N79" s="51"/>
    </row>
    <row r="80" spans="1:14" x14ac:dyDescent="0.25">
      <c r="A80" s="51" t="s">
        <v>843</v>
      </c>
      <c r="B80" s="51" t="s">
        <v>2</v>
      </c>
      <c r="C80" s="128" t="s">
        <v>82</v>
      </c>
      <c r="G80" s="51"/>
      <c r="H80"/>
      <c r="N80" s="51"/>
    </row>
    <row r="81" spans="1:14" x14ac:dyDescent="0.25">
      <c r="A81" s="51" t="s">
        <v>844</v>
      </c>
      <c r="B81" s="93" t="s">
        <v>139</v>
      </c>
      <c r="C81" s="128">
        <f>SUM(C82:C92)</f>
        <v>0</v>
      </c>
      <c r="G81" s="51"/>
      <c r="H81"/>
      <c r="I81" s="57"/>
      <c r="N81" s="51"/>
    </row>
    <row r="82" spans="1:14" x14ac:dyDescent="0.25">
      <c r="A82" s="51" t="s">
        <v>845</v>
      </c>
      <c r="B82" s="68" t="s">
        <v>298</v>
      </c>
      <c r="C82" s="128" t="s">
        <v>82</v>
      </c>
      <c r="G82" s="51"/>
      <c r="H82"/>
      <c r="I82" s="68"/>
      <c r="N82" s="51"/>
    </row>
    <row r="83" spans="1:14" x14ac:dyDescent="0.25">
      <c r="A83" s="51" t="s">
        <v>846</v>
      </c>
      <c r="B83" s="51" t="s">
        <v>532</v>
      </c>
      <c r="C83" s="128" t="s">
        <v>82</v>
      </c>
      <c r="G83" s="51"/>
      <c r="H83"/>
      <c r="I83" s="68"/>
      <c r="N83" s="51"/>
    </row>
    <row r="84" spans="1:14" x14ac:dyDescent="0.25">
      <c r="A84" s="51" t="s">
        <v>847</v>
      </c>
      <c r="B84" s="68" t="s">
        <v>300</v>
      </c>
      <c r="C84" s="128" t="s">
        <v>82</v>
      </c>
      <c r="G84" s="51"/>
      <c r="H84"/>
      <c r="I84" s="68"/>
      <c r="N84" s="51"/>
    </row>
    <row r="85" spans="1:14" x14ac:dyDescent="0.25">
      <c r="A85" s="51" t="s">
        <v>848</v>
      </c>
      <c r="B85" s="68" t="s">
        <v>302</v>
      </c>
      <c r="C85" s="128" t="s">
        <v>82</v>
      </c>
      <c r="G85" s="51"/>
      <c r="H85"/>
      <c r="I85" s="68"/>
      <c r="N85" s="51"/>
    </row>
    <row r="86" spans="1:14" x14ac:dyDescent="0.25">
      <c r="A86" s="51" t="s">
        <v>849</v>
      </c>
      <c r="B86" s="68" t="s">
        <v>12</v>
      </c>
      <c r="C86" s="128" t="s">
        <v>82</v>
      </c>
      <c r="G86" s="51"/>
      <c r="H86"/>
      <c r="I86" s="68"/>
      <c r="N86" s="51"/>
    </row>
    <row r="87" spans="1:14" x14ac:dyDescent="0.25">
      <c r="A87" s="51" t="s">
        <v>850</v>
      </c>
      <c r="B87" s="68" t="s">
        <v>305</v>
      </c>
      <c r="C87" s="128" t="s">
        <v>82</v>
      </c>
      <c r="G87" s="51"/>
      <c r="H87"/>
      <c r="I87" s="68"/>
      <c r="N87" s="51"/>
    </row>
    <row r="88" spans="1:14" x14ac:dyDescent="0.25">
      <c r="A88" s="51" t="s">
        <v>851</v>
      </c>
      <c r="B88" s="68" t="s">
        <v>307</v>
      </c>
      <c r="C88" s="128" t="s">
        <v>82</v>
      </c>
      <c r="G88" s="51"/>
      <c r="H88"/>
      <c r="I88" s="68"/>
      <c r="N88" s="51"/>
    </row>
    <row r="89" spans="1:14" x14ac:dyDescent="0.25">
      <c r="A89" s="51" t="s">
        <v>852</v>
      </c>
      <c r="B89" s="68" t="s">
        <v>309</v>
      </c>
      <c r="C89" s="128" t="s">
        <v>82</v>
      </c>
      <c r="G89" s="51"/>
      <c r="H89"/>
      <c r="I89" s="68"/>
      <c r="N89" s="51"/>
    </row>
    <row r="90" spans="1:14" x14ac:dyDescent="0.25">
      <c r="A90" s="51" t="s">
        <v>853</v>
      </c>
      <c r="B90" s="68" t="s">
        <v>311</v>
      </c>
      <c r="C90" s="128" t="s">
        <v>82</v>
      </c>
      <c r="G90" s="51"/>
      <c r="H90"/>
      <c r="I90" s="68"/>
      <c r="N90" s="51"/>
    </row>
    <row r="91" spans="1:14" x14ac:dyDescent="0.25">
      <c r="A91" s="51" t="s">
        <v>854</v>
      </c>
      <c r="B91" s="68" t="s">
        <v>313</v>
      </c>
      <c r="C91" s="128" t="s">
        <v>82</v>
      </c>
      <c r="G91" s="51"/>
      <c r="H91"/>
      <c r="I91" s="68"/>
      <c r="N91" s="51"/>
    </row>
    <row r="92" spans="1:14" x14ac:dyDescent="0.25">
      <c r="A92" s="51" t="s">
        <v>855</v>
      </c>
      <c r="B92" s="68" t="s">
        <v>139</v>
      </c>
      <c r="C92" s="128" t="s">
        <v>82</v>
      </c>
      <c r="G92" s="51"/>
      <c r="H92"/>
      <c r="I92" s="68"/>
      <c r="N92" s="51"/>
    </row>
    <row r="93" spans="1:14" outlineLevel="1" x14ac:dyDescent="0.25">
      <c r="A93" s="51" t="s">
        <v>856</v>
      </c>
      <c r="B93" s="80" t="s">
        <v>143</v>
      </c>
      <c r="C93" s="128"/>
      <c r="G93" s="51"/>
      <c r="H93"/>
      <c r="I93" s="68"/>
      <c r="N93" s="51"/>
    </row>
    <row r="94" spans="1:14" outlineLevel="1" x14ac:dyDescent="0.25">
      <c r="A94" s="51" t="s">
        <v>857</v>
      </c>
      <c r="B94" s="80" t="s">
        <v>143</v>
      </c>
      <c r="C94" s="128"/>
      <c r="G94" s="51"/>
      <c r="H94"/>
      <c r="I94" s="68"/>
      <c r="N94" s="51"/>
    </row>
    <row r="95" spans="1:14" outlineLevel="1" x14ac:dyDescent="0.25">
      <c r="A95" s="51" t="s">
        <v>858</v>
      </c>
      <c r="B95" s="80" t="s">
        <v>143</v>
      </c>
      <c r="C95" s="128"/>
      <c r="G95" s="51"/>
      <c r="H95"/>
      <c r="I95" s="68"/>
      <c r="N95" s="51"/>
    </row>
    <row r="96" spans="1:14" outlineLevel="1" x14ac:dyDescent="0.25">
      <c r="A96" s="51" t="s">
        <v>859</v>
      </c>
      <c r="B96" s="80" t="s">
        <v>143</v>
      </c>
      <c r="C96" s="128"/>
      <c r="G96" s="51"/>
      <c r="H96"/>
      <c r="I96" s="68"/>
      <c r="N96" s="51"/>
    </row>
    <row r="97" spans="1:14" outlineLevel="1" x14ac:dyDescent="0.25">
      <c r="A97" s="51" t="s">
        <v>860</v>
      </c>
      <c r="B97" s="80" t="s">
        <v>143</v>
      </c>
      <c r="C97" s="128"/>
      <c r="G97" s="51"/>
      <c r="H97"/>
      <c r="I97" s="68"/>
      <c r="N97" s="51"/>
    </row>
    <row r="98" spans="1:14" outlineLevel="1" x14ac:dyDescent="0.25">
      <c r="A98" s="51" t="s">
        <v>861</v>
      </c>
      <c r="B98" s="80" t="s">
        <v>143</v>
      </c>
      <c r="C98" s="128"/>
      <c r="G98" s="51"/>
      <c r="H98"/>
      <c r="I98" s="68"/>
      <c r="N98" s="51"/>
    </row>
    <row r="99" spans="1:14" outlineLevel="1" x14ac:dyDescent="0.25">
      <c r="A99" s="51" t="s">
        <v>862</v>
      </c>
      <c r="B99" s="80" t="s">
        <v>143</v>
      </c>
      <c r="C99" s="128"/>
      <c r="G99" s="51"/>
      <c r="H99"/>
      <c r="I99" s="68"/>
      <c r="N99" s="51"/>
    </row>
    <row r="100" spans="1:14" outlineLevel="1" x14ac:dyDescent="0.25">
      <c r="A100" s="51" t="s">
        <v>863</v>
      </c>
      <c r="B100" s="80" t="s">
        <v>143</v>
      </c>
      <c r="C100" s="128"/>
      <c r="G100" s="51"/>
      <c r="H100"/>
      <c r="I100" s="68"/>
      <c r="N100" s="51"/>
    </row>
    <row r="101" spans="1:14" outlineLevel="1" x14ac:dyDescent="0.25">
      <c r="A101" s="51" t="s">
        <v>864</v>
      </c>
      <c r="B101" s="80" t="s">
        <v>143</v>
      </c>
      <c r="C101" s="128"/>
      <c r="G101" s="51"/>
      <c r="H101"/>
      <c r="I101" s="68"/>
      <c r="N101" s="51"/>
    </row>
    <row r="102" spans="1:14" outlineLevel="1" x14ac:dyDescent="0.25">
      <c r="A102" s="51" t="s">
        <v>865</v>
      </c>
      <c r="B102" s="80" t="s">
        <v>143</v>
      </c>
      <c r="C102" s="128"/>
      <c r="G102" s="51"/>
      <c r="H102"/>
      <c r="I102" s="68"/>
      <c r="N102" s="51"/>
    </row>
    <row r="103" spans="1:14" ht="15" customHeight="1" x14ac:dyDescent="0.25">
      <c r="A103" s="70"/>
      <c r="B103" s="137" t="s">
        <v>1522</v>
      </c>
      <c r="C103" s="129" t="s">
        <v>780</v>
      </c>
      <c r="D103" s="70"/>
      <c r="E103" s="72"/>
      <c r="F103" s="70"/>
      <c r="G103" s="73"/>
      <c r="H103"/>
      <c r="I103" s="94"/>
      <c r="J103" s="65"/>
      <c r="K103" s="65"/>
      <c r="L103" s="57"/>
      <c r="M103" s="65"/>
      <c r="N103" s="83"/>
    </row>
    <row r="104" spans="1:14" x14ac:dyDescent="0.25">
      <c r="A104" s="51" t="s">
        <v>866</v>
      </c>
      <c r="B104" s="68" t="s">
        <v>560</v>
      </c>
      <c r="C104" s="128" t="s">
        <v>82</v>
      </c>
      <c r="G104" s="51"/>
      <c r="H104"/>
      <c r="I104" s="68"/>
      <c r="N104" s="51"/>
    </row>
    <row r="105" spans="1:14" x14ac:dyDescent="0.25">
      <c r="A105" s="51" t="s">
        <v>867</v>
      </c>
      <c r="B105" s="68" t="s">
        <v>560</v>
      </c>
      <c r="C105" s="128" t="s">
        <v>82</v>
      </c>
      <c r="G105" s="51"/>
      <c r="H105"/>
      <c r="I105" s="68"/>
      <c r="N105" s="51"/>
    </row>
    <row r="106" spans="1:14" x14ac:dyDescent="0.25">
      <c r="A106" s="51" t="s">
        <v>868</v>
      </c>
      <c r="B106" s="68" t="s">
        <v>560</v>
      </c>
      <c r="C106" s="128" t="s">
        <v>82</v>
      </c>
      <c r="G106" s="51"/>
      <c r="H106"/>
      <c r="I106" s="68"/>
      <c r="N106" s="51"/>
    </row>
    <row r="107" spans="1:14" x14ac:dyDescent="0.25">
      <c r="A107" s="51" t="s">
        <v>869</v>
      </c>
      <c r="B107" s="68" t="s">
        <v>560</v>
      </c>
      <c r="C107" s="128" t="s">
        <v>82</v>
      </c>
      <c r="G107" s="51"/>
      <c r="H107"/>
      <c r="I107" s="68"/>
      <c r="N107" s="51"/>
    </row>
    <row r="108" spans="1:14" x14ac:dyDescent="0.25">
      <c r="A108" s="51" t="s">
        <v>870</v>
      </c>
      <c r="B108" s="68" t="s">
        <v>560</v>
      </c>
      <c r="C108" s="128" t="s">
        <v>82</v>
      </c>
      <c r="G108" s="51"/>
      <c r="H108"/>
      <c r="I108" s="68"/>
      <c r="N108" s="51"/>
    </row>
    <row r="109" spans="1:14" x14ac:dyDescent="0.25">
      <c r="A109" s="51" t="s">
        <v>871</v>
      </c>
      <c r="B109" s="68" t="s">
        <v>560</v>
      </c>
      <c r="C109" s="128" t="s">
        <v>82</v>
      </c>
      <c r="G109" s="51"/>
      <c r="H109"/>
      <c r="I109" s="68"/>
      <c r="N109" s="51"/>
    </row>
    <row r="110" spans="1:14" x14ac:dyDescent="0.25">
      <c r="A110" s="51" t="s">
        <v>872</v>
      </c>
      <c r="B110" s="68" t="s">
        <v>560</v>
      </c>
      <c r="C110" s="128" t="s">
        <v>82</v>
      </c>
      <c r="G110" s="51"/>
      <c r="H110"/>
      <c r="I110" s="68"/>
      <c r="N110" s="51"/>
    </row>
    <row r="111" spans="1:14" x14ac:dyDescent="0.25">
      <c r="A111" s="51" t="s">
        <v>873</v>
      </c>
      <c r="B111" s="68" t="s">
        <v>560</v>
      </c>
      <c r="C111" s="128" t="s">
        <v>82</v>
      </c>
      <c r="G111" s="51"/>
      <c r="H111"/>
      <c r="I111" s="68"/>
      <c r="N111" s="51"/>
    </row>
    <row r="112" spans="1:14" x14ac:dyDescent="0.25">
      <c r="A112" s="51" t="s">
        <v>874</v>
      </c>
      <c r="B112" s="68" t="s">
        <v>560</v>
      </c>
      <c r="C112" s="128" t="s">
        <v>82</v>
      </c>
      <c r="G112" s="51"/>
      <c r="H112"/>
      <c r="I112" s="68"/>
      <c r="N112" s="51"/>
    </row>
    <row r="113" spans="1:14" x14ac:dyDescent="0.25">
      <c r="A113" s="51" t="s">
        <v>875</v>
      </c>
      <c r="B113" s="68" t="s">
        <v>560</v>
      </c>
      <c r="C113" s="128" t="s">
        <v>82</v>
      </c>
      <c r="G113" s="51"/>
      <c r="H113"/>
      <c r="I113" s="68"/>
      <c r="N113" s="51"/>
    </row>
    <row r="114" spans="1:14" x14ac:dyDescent="0.25">
      <c r="A114" s="51" t="s">
        <v>876</v>
      </c>
      <c r="B114" s="68" t="s">
        <v>560</v>
      </c>
      <c r="C114" s="128" t="s">
        <v>82</v>
      </c>
      <c r="G114" s="51"/>
      <c r="H114"/>
      <c r="I114" s="68"/>
      <c r="N114" s="51"/>
    </row>
    <row r="115" spans="1:14" x14ac:dyDescent="0.25">
      <c r="A115" s="51" t="s">
        <v>877</v>
      </c>
      <c r="B115" s="68" t="s">
        <v>560</v>
      </c>
      <c r="C115" s="128" t="s">
        <v>82</v>
      </c>
      <c r="G115" s="51"/>
      <c r="H115"/>
      <c r="I115" s="68"/>
      <c r="N115" s="51"/>
    </row>
    <row r="116" spans="1:14" x14ac:dyDescent="0.25">
      <c r="A116" s="51" t="s">
        <v>878</v>
      </c>
      <c r="B116" s="68" t="s">
        <v>560</v>
      </c>
      <c r="C116" s="128" t="s">
        <v>82</v>
      </c>
      <c r="G116" s="51"/>
      <c r="H116"/>
      <c r="I116" s="68"/>
      <c r="N116" s="51"/>
    </row>
    <row r="117" spans="1:14" x14ac:dyDescent="0.25">
      <c r="A117" s="51" t="s">
        <v>879</v>
      </c>
      <c r="B117" s="68" t="s">
        <v>560</v>
      </c>
      <c r="C117" s="128" t="s">
        <v>82</v>
      </c>
      <c r="G117" s="51"/>
      <c r="H117"/>
      <c r="I117" s="68"/>
      <c r="N117" s="51"/>
    </row>
    <row r="118" spans="1:14" x14ac:dyDescent="0.25">
      <c r="A118" s="51" t="s">
        <v>880</v>
      </c>
      <c r="B118" s="68" t="s">
        <v>560</v>
      </c>
      <c r="C118" s="128" t="s">
        <v>82</v>
      </c>
      <c r="G118" s="51"/>
      <c r="H118"/>
      <c r="I118" s="68"/>
      <c r="N118" s="51"/>
    </row>
    <row r="119" spans="1:14" x14ac:dyDescent="0.25">
      <c r="A119" s="51" t="s">
        <v>881</v>
      </c>
      <c r="B119" s="68" t="s">
        <v>560</v>
      </c>
      <c r="C119" s="128" t="s">
        <v>82</v>
      </c>
      <c r="G119" s="51"/>
      <c r="H119"/>
      <c r="I119" s="68"/>
      <c r="N119" s="51"/>
    </row>
    <row r="120" spans="1:14" x14ac:dyDescent="0.25">
      <c r="A120" s="51" t="s">
        <v>882</v>
      </c>
      <c r="B120" s="68" t="s">
        <v>560</v>
      </c>
      <c r="C120" s="128" t="s">
        <v>82</v>
      </c>
      <c r="G120" s="51"/>
      <c r="H120"/>
      <c r="I120" s="68"/>
      <c r="N120" s="51"/>
    </row>
    <row r="121" spans="1:14" x14ac:dyDescent="0.25">
      <c r="A121" s="51" t="s">
        <v>883</v>
      </c>
      <c r="B121" s="68" t="s">
        <v>560</v>
      </c>
      <c r="C121" s="128" t="s">
        <v>82</v>
      </c>
      <c r="G121" s="51"/>
      <c r="H121"/>
      <c r="I121" s="68"/>
      <c r="N121" s="51"/>
    </row>
    <row r="122" spans="1:14" x14ac:dyDescent="0.25">
      <c r="A122" s="51" t="s">
        <v>884</v>
      </c>
      <c r="B122" s="68" t="s">
        <v>560</v>
      </c>
      <c r="C122" s="128" t="s">
        <v>82</v>
      </c>
      <c r="G122" s="51"/>
      <c r="H122"/>
      <c r="I122" s="68"/>
      <c r="N122" s="51"/>
    </row>
    <row r="123" spans="1:14" x14ac:dyDescent="0.25">
      <c r="A123" s="51" t="s">
        <v>885</v>
      </c>
      <c r="B123" s="68" t="s">
        <v>560</v>
      </c>
      <c r="C123" s="128" t="s">
        <v>82</v>
      </c>
      <c r="G123" s="51"/>
      <c r="H123"/>
      <c r="I123" s="68"/>
      <c r="N123" s="51"/>
    </row>
    <row r="124" spans="1:14" x14ac:dyDescent="0.25">
      <c r="A124" s="51" t="s">
        <v>886</v>
      </c>
      <c r="B124" s="68" t="s">
        <v>560</v>
      </c>
      <c r="C124" s="128" t="s">
        <v>82</v>
      </c>
      <c r="G124" s="51"/>
      <c r="H124"/>
      <c r="I124" s="68"/>
      <c r="N124" s="51"/>
    </row>
    <row r="125" spans="1:14" x14ac:dyDescent="0.25">
      <c r="A125" s="51" t="s">
        <v>887</v>
      </c>
      <c r="B125" s="68" t="s">
        <v>560</v>
      </c>
      <c r="C125" s="128" t="s">
        <v>82</v>
      </c>
      <c r="G125" s="51"/>
      <c r="H125"/>
      <c r="I125" s="68"/>
      <c r="N125" s="51"/>
    </row>
    <row r="126" spans="1:14" x14ac:dyDescent="0.25">
      <c r="A126" s="51" t="s">
        <v>888</v>
      </c>
      <c r="B126" s="68" t="s">
        <v>560</v>
      </c>
      <c r="C126" s="128" t="s">
        <v>82</v>
      </c>
      <c r="G126" s="51"/>
      <c r="H126"/>
      <c r="I126" s="68"/>
      <c r="N126" s="51"/>
    </row>
    <row r="127" spans="1:14" x14ac:dyDescent="0.25">
      <c r="A127" s="51" t="s">
        <v>889</v>
      </c>
      <c r="B127" s="68" t="s">
        <v>560</v>
      </c>
      <c r="C127" s="128" t="s">
        <v>82</v>
      </c>
      <c r="G127" s="51"/>
      <c r="H127"/>
      <c r="I127" s="68"/>
      <c r="N127" s="51"/>
    </row>
    <row r="128" spans="1:14" x14ac:dyDescent="0.25">
      <c r="A128" s="51" t="s">
        <v>890</v>
      </c>
      <c r="B128" s="68" t="s">
        <v>560</v>
      </c>
      <c r="C128" s="51" t="s">
        <v>82</v>
      </c>
      <c r="G128" s="51"/>
      <c r="H128"/>
      <c r="I128" s="68"/>
      <c r="N128" s="51"/>
    </row>
    <row r="129" spans="1:14" x14ac:dyDescent="0.25">
      <c r="A129" s="70"/>
      <c r="B129" s="71" t="s">
        <v>591</v>
      </c>
      <c r="C129" s="70" t="s">
        <v>780</v>
      </c>
      <c r="D129" s="70"/>
      <c r="E129" s="70"/>
      <c r="F129" s="73"/>
      <c r="G129" s="73"/>
      <c r="H129"/>
      <c r="I129" s="94"/>
      <c r="J129" s="65"/>
      <c r="K129" s="65"/>
      <c r="L129" s="65"/>
      <c r="M129" s="83"/>
      <c r="N129" s="83"/>
    </row>
    <row r="130" spans="1:14" x14ac:dyDescent="0.25">
      <c r="A130" s="51" t="s">
        <v>891</v>
      </c>
      <c r="B130" s="51" t="s">
        <v>593</v>
      </c>
      <c r="C130" s="128" t="s">
        <v>82</v>
      </c>
      <c r="D130"/>
      <c r="E130"/>
      <c r="F130"/>
      <c r="G130"/>
      <c r="H130"/>
      <c r="K130"/>
      <c r="L130"/>
      <c r="M130"/>
      <c r="N130"/>
    </row>
    <row r="131" spans="1:14" x14ac:dyDescent="0.25">
      <c r="A131" s="51" t="s">
        <v>892</v>
      </c>
      <c r="B131" s="51" t="s">
        <v>595</v>
      </c>
      <c r="C131" s="128" t="s">
        <v>82</v>
      </c>
      <c r="D131"/>
      <c r="E131"/>
      <c r="F131"/>
      <c r="G131"/>
      <c r="H131"/>
      <c r="K131"/>
      <c r="L131"/>
      <c r="M131"/>
      <c r="N131"/>
    </row>
    <row r="132" spans="1:14" x14ac:dyDescent="0.25">
      <c r="A132" s="51" t="s">
        <v>893</v>
      </c>
      <c r="B132" s="51" t="s">
        <v>139</v>
      </c>
      <c r="C132" s="128" t="s">
        <v>82</v>
      </c>
      <c r="D132"/>
      <c r="E132"/>
      <c r="F132"/>
      <c r="G132"/>
      <c r="H132"/>
      <c r="K132"/>
      <c r="L132"/>
      <c r="M132"/>
      <c r="N132"/>
    </row>
    <row r="133" spans="1:14" outlineLevel="1" x14ac:dyDescent="0.25">
      <c r="A133" s="51" t="s">
        <v>894</v>
      </c>
      <c r="C133" s="128"/>
      <c r="D133"/>
      <c r="E133"/>
      <c r="F133"/>
      <c r="G133"/>
      <c r="H133"/>
      <c r="K133"/>
      <c r="L133"/>
      <c r="M133"/>
      <c r="N133"/>
    </row>
    <row r="134" spans="1:14" outlineLevel="1" x14ac:dyDescent="0.25">
      <c r="A134" s="51" t="s">
        <v>895</v>
      </c>
      <c r="C134" s="128"/>
      <c r="D134"/>
      <c r="E134"/>
      <c r="F134"/>
      <c r="G134"/>
      <c r="H134"/>
      <c r="K134"/>
      <c r="L134"/>
      <c r="M134"/>
      <c r="N134"/>
    </row>
    <row r="135" spans="1:14" outlineLevel="1" x14ac:dyDescent="0.25">
      <c r="A135" s="51" t="s">
        <v>896</v>
      </c>
      <c r="C135" s="128"/>
      <c r="D135"/>
      <c r="E135"/>
      <c r="F135"/>
      <c r="G135"/>
      <c r="H135"/>
      <c r="K135"/>
      <c r="L135"/>
      <c r="M135"/>
      <c r="N135"/>
    </row>
    <row r="136" spans="1:14" outlineLevel="1" x14ac:dyDescent="0.25">
      <c r="A136" s="51" t="s">
        <v>897</v>
      </c>
      <c r="C136" s="128"/>
      <c r="D136"/>
      <c r="E136"/>
      <c r="F136"/>
      <c r="G136"/>
      <c r="H136"/>
      <c r="K136"/>
      <c r="L136"/>
      <c r="M136"/>
      <c r="N136"/>
    </row>
    <row r="137" spans="1:14" x14ac:dyDescent="0.25">
      <c r="A137" s="70"/>
      <c r="B137" s="71" t="s">
        <v>603</v>
      </c>
      <c r="C137" s="70" t="s">
        <v>780</v>
      </c>
      <c r="D137" s="70"/>
      <c r="E137" s="70"/>
      <c r="F137" s="73"/>
      <c r="G137" s="73"/>
      <c r="H137"/>
      <c r="I137" s="94"/>
      <c r="J137" s="65"/>
      <c r="K137" s="65"/>
      <c r="L137" s="65"/>
      <c r="M137" s="83"/>
      <c r="N137" s="83"/>
    </row>
    <row r="138" spans="1:14" x14ac:dyDescent="0.25">
      <c r="A138" s="51" t="s">
        <v>898</v>
      </c>
      <c r="B138" s="51" t="s">
        <v>605</v>
      </c>
      <c r="C138" s="128" t="s">
        <v>82</v>
      </c>
      <c r="D138" s="96"/>
      <c r="E138" s="96"/>
      <c r="F138" s="87"/>
      <c r="G138" s="76"/>
      <c r="H138"/>
      <c r="K138" s="96"/>
      <c r="L138" s="96"/>
      <c r="M138" s="87"/>
      <c r="N138" s="76"/>
    </row>
    <row r="139" spans="1:14" x14ac:dyDescent="0.25">
      <c r="A139" s="51" t="s">
        <v>899</v>
      </c>
      <c r="B139" s="51" t="s">
        <v>607</v>
      </c>
      <c r="C139" s="128" t="s">
        <v>82</v>
      </c>
      <c r="D139" s="96"/>
      <c r="E139" s="96"/>
      <c r="F139" s="87"/>
      <c r="G139" s="76"/>
      <c r="H139"/>
      <c r="K139" s="96"/>
      <c r="L139" s="96"/>
      <c r="M139" s="87"/>
      <c r="N139" s="76"/>
    </row>
    <row r="140" spans="1:14" x14ac:dyDescent="0.25">
      <c r="A140" s="51" t="s">
        <v>900</v>
      </c>
      <c r="B140" s="51" t="s">
        <v>139</v>
      </c>
      <c r="C140" s="128" t="s">
        <v>82</v>
      </c>
      <c r="D140" s="96"/>
      <c r="E140" s="96"/>
      <c r="F140" s="87"/>
      <c r="G140" s="76"/>
      <c r="H140"/>
      <c r="K140" s="96"/>
      <c r="L140" s="96"/>
      <c r="M140" s="87"/>
      <c r="N140" s="76"/>
    </row>
    <row r="141" spans="1:14" outlineLevel="1" x14ac:dyDescent="0.25">
      <c r="A141" s="51" t="s">
        <v>901</v>
      </c>
      <c r="C141" s="128"/>
      <c r="D141" s="96"/>
      <c r="E141" s="96"/>
      <c r="F141" s="87"/>
      <c r="G141" s="76"/>
      <c r="H141"/>
      <c r="K141" s="96"/>
      <c r="L141" s="96"/>
      <c r="M141" s="87"/>
      <c r="N141" s="76"/>
    </row>
    <row r="142" spans="1:14" outlineLevel="1" x14ac:dyDescent="0.25">
      <c r="A142" s="51" t="s">
        <v>902</v>
      </c>
      <c r="C142" s="128"/>
      <c r="D142" s="96"/>
      <c r="E142" s="96"/>
      <c r="F142" s="87"/>
      <c r="G142" s="76"/>
      <c r="H142"/>
      <c r="K142" s="96"/>
      <c r="L142" s="96"/>
      <c r="M142" s="87"/>
      <c r="N142" s="76"/>
    </row>
    <row r="143" spans="1:14" outlineLevel="1" x14ac:dyDescent="0.25">
      <c r="A143" s="51" t="s">
        <v>903</v>
      </c>
      <c r="C143" s="128"/>
      <c r="D143" s="96"/>
      <c r="E143" s="96"/>
      <c r="F143" s="87"/>
      <c r="G143" s="76"/>
      <c r="H143"/>
      <c r="K143" s="96"/>
      <c r="L143" s="96"/>
      <c r="M143" s="87"/>
      <c r="N143" s="76"/>
    </row>
    <row r="144" spans="1:14" outlineLevel="1" x14ac:dyDescent="0.25">
      <c r="A144" s="51" t="s">
        <v>904</v>
      </c>
      <c r="C144" s="128"/>
      <c r="D144" s="96"/>
      <c r="E144" s="96"/>
      <c r="F144" s="87"/>
      <c r="G144" s="76"/>
      <c r="H144"/>
      <c r="K144" s="96"/>
      <c r="L144" s="96"/>
      <c r="M144" s="87"/>
      <c r="N144" s="76"/>
    </row>
    <row r="145" spans="1:14" outlineLevel="1" x14ac:dyDescent="0.25">
      <c r="A145" s="51" t="s">
        <v>905</v>
      </c>
      <c r="C145" s="128"/>
      <c r="D145" s="96"/>
      <c r="E145" s="96"/>
      <c r="F145" s="87"/>
      <c r="G145" s="76"/>
      <c r="H145"/>
      <c r="K145" s="96"/>
      <c r="L145" s="96"/>
      <c r="M145" s="87"/>
      <c r="N145" s="76"/>
    </row>
    <row r="146" spans="1:14" outlineLevel="1" x14ac:dyDescent="0.25">
      <c r="A146" s="51" t="s">
        <v>906</v>
      </c>
      <c r="C146" s="128"/>
      <c r="D146" s="96"/>
      <c r="E146" s="96"/>
      <c r="F146" s="87"/>
      <c r="G146" s="76"/>
      <c r="H146"/>
      <c r="K146" s="96"/>
      <c r="L146" s="96"/>
      <c r="M146" s="87"/>
      <c r="N146" s="76"/>
    </row>
    <row r="147" spans="1:14" x14ac:dyDescent="0.25">
      <c r="A147" s="70"/>
      <c r="B147" s="71" t="s">
        <v>907</v>
      </c>
      <c r="C147" s="70" t="s">
        <v>110</v>
      </c>
      <c r="D147" s="70"/>
      <c r="E147" s="70"/>
      <c r="F147" s="70" t="s">
        <v>780</v>
      </c>
      <c r="G147" s="73"/>
      <c r="H147"/>
      <c r="I147" s="94"/>
      <c r="J147" s="65"/>
      <c r="K147" s="65"/>
      <c r="L147" s="65"/>
      <c r="M147" s="65"/>
      <c r="N147" s="83"/>
    </row>
    <row r="148" spans="1:14" x14ac:dyDescent="0.25">
      <c r="A148" s="51" t="s">
        <v>908</v>
      </c>
      <c r="B148" s="68" t="s">
        <v>909</v>
      </c>
      <c r="C148" s="131" t="s">
        <v>82</v>
      </c>
      <c r="D148" s="96"/>
      <c r="E148" s="96"/>
      <c r="F148" s="138" t="str">
        <f>IF($C$152=0,"",IF(C148="[for completion]","",C148/$C$152))</f>
        <v/>
      </c>
      <c r="G148" s="76"/>
      <c r="H148"/>
      <c r="I148" s="68"/>
      <c r="K148" s="96"/>
      <c r="L148" s="96"/>
      <c r="M148" s="77"/>
      <c r="N148" s="76"/>
    </row>
    <row r="149" spans="1:14" x14ac:dyDescent="0.25">
      <c r="A149" s="51" t="s">
        <v>910</v>
      </c>
      <c r="B149" s="68" t="s">
        <v>911</v>
      </c>
      <c r="C149" s="131" t="s">
        <v>82</v>
      </c>
      <c r="D149" s="96"/>
      <c r="E149" s="96"/>
      <c r="F149" s="138" t="str">
        <f>IF($C$152=0,"",IF(C149="[for completion]","",C149/$C$152))</f>
        <v/>
      </c>
      <c r="G149" s="76"/>
      <c r="H149"/>
      <c r="I149" s="68"/>
      <c r="K149" s="96"/>
      <c r="L149" s="96"/>
      <c r="M149" s="77"/>
      <c r="N149" s="76"/>
    </row>
    <row r="150" spans="1:14" x14ac:dyDescent="0.25">
      <c r="A150" s="51" t="s">
        <v>912</v>
      </c>
      <c r="B150" s="68" t="s">
        <v>913</v>
      </c>
      <c r="C150" s="131" t="s">
        <v>82</v>
      </c>
      <c r="D150" s="96"/>
      <c r="E150" s="96"/>
      <c r="F150" s="138" t="str">
        <f>IF($C$152=0,"",IF(C150="[for completion]","",C150/$C$152))</f>
        <v/>
      </c>
      <c r="G150" s="76"/>
      <c r="H150"/>
      <c r="I150" s="68"/>
      <c r="K150" s="96"/>
      <c r="L150" s="96"/>
      <c r="M150" s="77"/>
      <c r="N150" s="76"/>
    </row>
    <row r="151" spans="1:14" ht="15" customHeight="1" x14ac:dyDescent="0.25">
      <c r="A151" s="51" t="s">
        <v>914</v>
      </c>
      <c r="B151" s="68" t="s">
        <v>915</v>
      </c>
      <c r="C151" s="131" t="s">
        <v>82</v>
      </c>
      <c r="D151" s="96"/>
      <c r="E151" s="96"/>
      <c r="F151" s="138" t="str">
        <f>IF($C$152=0,"",IF(C151="[for completion]","",C151/$C$152))</f>
        <v/>
      </c>
      <c r="G151" s="76"/>
      <c r="H151"/>
      <c r="I151" s="68"/>
      <c r="K151" s="96"/>
      <c r="L151" s="96"/>
      <c r="M151" s="77"/>
      <c r="N151" s="76"/>
    </row>
    <row r="152" spans="1:14" ht="15" customHeight="1" x14ac:dyDescent="0.25">
      <c r="A152" s="51" t="s">
        <v>916</v>
      </c>
      <c r="B152" s="78" t="s">
        <v>141</v>
      </c>
      <c r="C152" s="133">
        <f>SUM(C148:C151)</f>
        <v>0</v>
      </c>
      <c r="D152" s="96"/>
      <c r="E152" s="96"/>
      <c r="F152" s="128">
        <f>SUM(F148:F151)</f>
        <v>0</v>
      </c>
      <c r="G152" s="76"/>
      <c r="H152"/>
      <c r="I152" s="68"/>
      <c r="K152" s="96"/>
      <c r="L152" s="96"/>
      <c r="M152" s="77"/>
      <c r="N152" s="76"/>
    </row>
    <row r="153" spans="1:14" ht="15" customHeight="1" outlineLevel="1" x14ac:dyDescent="0.25">
      <c r="A153" s="51" t="s">
        <v>917</v>
      </c>
      <c r="B153" s="80" t="s">
        <v>918</v>
      </c>
      <c r="D153" s="96"/>
      <c r="E153" s="96"/>
      <c r="F153" s="138" t="str">
        <f>IF($C$152=0,"",IF(C153="[for completion]","",C153/$C$152))</f>
        <v/>
      </c>
      <c r="G153" s="76"/>
      <c r="H153"/>
      <c r="I153" s="68"/>
      <c r="K153" s="96"/>
      <c r="L153" s="96"/>
      <c r="M153" s="77"/>
      <c r="N153" s="76"/>
    </row>
    <row r="154" spans="1:14" ht="15" customHeight="1" outlineLevel="1" x14ac:dyDescent="0.25">
      <c r="A154" s="51" t="s">
        <v>919</v>
      </c>
      <c r="B154" s="80" t="s">
        <v>920</v>
      </c>
      <c r="D154" s="96"/>
      <c r="E154" s="96"/>
      <c r="F154" s="138" t="str">
        <f t="shared" ref="F154:F159" si="2">IF($C$152=0,"",IF(C154="[for completion]","",C154/$C$152))</f>
        <v/>
      </c>
      <c r="G154" s="76"/>
      <c r="H154"/>
      <c r="I154" s="68"/>
      <c r="K154" s="96"/>
      <c r="L154" s="96"/>
      <c r="M154" s="77"/>
      <c r="N154" s="76"/>
    </row>
    <row r="155" spans="1:14" ht="15" customHeight="1" outlineLevel="1" x14ac:dyDescent="0.25">
      <c r="A155" s="51" t="s">
        <v>921</v>
      </c>
      <c r="B155" s="80" t="s">
        <v>922</v>
      </c>
      <c r="D155" s="96"/>
      <c r="E155" s="96"/>
      <c r="F155" s="138" t="str">
        <f t="shared" si="2"/>
        <v/>
      </c>
      <c r="G155" s="76"/>
      <c r="H155"/>
      <c r="I155" s="68"/>
      <c r="K155" s="96"/>
      <c r="L155" s="96"/>
      <c r="M155" s="77"/>
      <c r="N155" s="76"/>
    </row>
    <row r="156" spans="1:14" ht="15" customHeight="1" outlineLevel="1" x14ac:dyDescent="0.25">
      <c r="A156" s="51" t="s">
        <v>923</v>
      </c>
      <c r="B156" s="80" t="s">
        <v>924</v>
      </c>
      <c r="D156" s="96"/>
      <c r="E156" s="96"/>
      <c r="F156" s="138" t="str">
        <f t="shared" si="2"/>
        <v/>
      </c>
      <c r="G156" s="76"/>
      <c r="H156"/>
      <c r="I156" s="68"/>
      <c r="K156" s="96"/>
      <c r="L156" s="96"/>
      <c r="M156" s="77"/>
      <c r="N156" s="76"/>
    </row>
    <row r="157" spans="1:14" ht="15" customHeight="1" outlineLevel="1" x14ac:dyDescent="0.25">
      <c r="A157" s="51" t="s">
        <v>925</v>
      </c>
      <c r="B157" s="80" t="s">
        <v>926</v>
      </c>
      <c r="D157" s="96"/>
      <c r="E157" s="96"/>
      <c r="F157" s="138" t="str">
        <f t="shared" si="2"/>
        <v/>
      </c>
      <c r="G157" s="76"/>
      <c r="H157"/>
      <c r="I157" s="68"/>
      <c r="K157" s="96"/>
      <c r="L157" s="96"/>
      <c r="M157" s="77"/>
      <c r="N157" s="76"/>
    </row>
    <row r="158" spans="1:14" ht="15" customHeight="1" outlineLevel="1" x14ac:dyDescent="0.25">
      <c r="A158" s="51" t="s">
        <v>927</v>
      </c>
      <c r="B158" s="80" t="s">
        <v>928</v>
      </c>
      <c r="D158" s="96"/>
      <c r="E158" s="96"/>
      <c r="F158" s="138" t="str">
        <f t="shared" si="2"/>
        <v/>
      </c>
      <c r="G158" s="76"/>
      <c r="H158"/>
      <c r="I158" s="68"/>
      <c r="K158" s="96"/>
      <c r="L158" s="96"/>
      <c r="M158" s="77"/>
      <c r="N158" s="76"/>
    </row>
    <row r="159" spans="1:14" ht="15" customHeight="1" outlineLevel="1" x14ac:dyDescent="0.25">
      <c r="A159" s="51" t="s">
        <v>929</v>
      </c>
      <c r="B159" s="80" t="s">
        <v>930</v>
      </c>
      <c r="D159" s="96"/>
      <c r="E159" s="96"/>
      <c r="F159" s="138" t="str">
        <f t="shared" si="2"/>
        <v/>
      </c>
      <c r="G159" s="76"/>
      <c r="H159"/>
      <c r="I159" s="68"/>
      <c r="K159" s="96"/>
      <c r="L159" s="96"/>
      <c r="M159" s="77"/>
      <c r="N159" s="76"/>
    </row>
    <row r="160" spans="1:14" ht="15" customHeight="1" outlineLevel="1" x14ac:dyDescent="0.25">
      <c r="A160" s="51" t="s">
        <v>931</v>
      </c>
      <c r="B160" s="80"/>
      <c r="D160" s="96"/>
      <c r="E160" s="96"/>
      <c r="F160" s="77"/>
      <c r="G160" s="76"/>
      <c r="H160"/>
      <c r="I160" s="68"/>
      <c r="K160" s="96"/>
      <c r="L160" s="96"/>
      <c r="M160" s="77"/>
      <c r="N160" s="76"/>
    </row>
    <row r="161" spans="1:14" ht="15" customHeight="1" outlineLevel="1" x14ac:dyDescent="0.25">
      <c r="A161" s="51" t="s">
        <v>932</v>
      </c>
      <c r="B161" s="80"/>
      <c r="D161" s="96"/>
      <c r="E161" s="96"/>
      <c r="F161" s="77"/>
      <c r="G161" s="76"/>
      <c r="H161"/>
      <c r="I161" s="68"/>
      <c r="K161" s="96"/>
      <c r="L161" s="96"/>
      <c r="M161" s="77"/>
      <c r="N161" s="76"/>
    </row>
    <row r="162" spans="1:14" ht="15" customHeight="1" outlineLevel="1" x14ac:dyDescent="0.25">
      <c r="A162" s="51" t="s">
        <v>933</v>
      </c>
      <c r="B162" s="80"/>
      <c r="D162" s="96"/>
      <c r="E162" s="96"/>
      <c r="F162" s="77"/>
      <c r="G162" s="76"/>
      <c r="H162"/>
      <c r="I162" s="68"/>
      <c r="K162" s="96"/>
      <c r="L162" s="96"/>
      <c r="M162" s="77"/>
      <c r="N162" s="76"/>
    </row>
    <row r="163" spans="1:14" ht="15" customHeight="1" outlineLevel="1" x14ac:dyDescent="0.25">
      <c r="A163" s="51" t="s">
        <v>934</v>
      </c>
      <c r="B163" s="80"/>
      <c r="D163" s="96"/>
      <c r="E163" s="96"/>
      <c r="F163" s="77"/>
      <c r="G163" s="76"/>
      <c r="H163"/>
      <c r="I163" s="68"/>
      <c r="K163" s="96"/>
      <c r="L163" s="96"/>
      <c r="M163" s="77"/>
      <c r="N163" s="76"/>
    </row>
    <row r="164" spans="1:14" ht="15" customHeight="1" outlineLevel="1" x14ac:dyDescent="0.25">
      <c r="A164" s="51" t="s">
        <v>935</v>
      </c>
      <c r="B164" s="68"/>
      <c r="D164" s="96"/>
      <c r="E164" s="96"/>
      <c r="F164" s="77"/>
      <c r="G164" s="76"/>
      <c r="H164"/>
      <c r="I164" s="68"/>
      <c r="K164" s="96"/>
      <c r="L164" s="96"/>
      <c r="M164" s="77"/>
      <c r="N164" s="76"/>
    </row>
    <row r="165" spans="1:14" outlineLevel="1" x14ac:dyDescent="0.25">
      <c r="A165" s="51" t="s">
        <v>936</v>
      </c>
      <c r="B165" s="81"/>
      <c r="C165" s="81"/>
      <c r="D165" s="81"/>
      <c r="E165" s="81"/>
      <c r="F165" s="77"/>
      <c r="G165" s="76"/>
      <c r="H165"/>
      <c r="I165" s="78"/>
      <c r="J165" s="68"/>
      <c r="K165" s="96"/>
      <c r="L165" s="96"/>
      <c r="M165" s="87"/>
      <c r="N165" s="76"/>
    </row>
    <row r="166" spans="1:14" ht="15" customHeight="1" x14ac:dyDescent="0.25">
      <c r="A166" s="70"/>
      <c r="B166" s="136" t="s">
        <v>937</v>
      </c>
      <c r="C166" s="70" t="s">
        <v>780</v>
      </c>
      <c r="D166" s="70"/>
      <c r="E166" s="70"/>
      <c r="F166" s="73"/>
      <c r="G166" s="73"/>
      <c r="H166"/>
      <c r="I166" s="94"/>
      <c r="J166" s="65"/>
      <c r="K166" s="65"/>
      <c r="L166" s="65"/>
      <c r="M166" s="83"/>
      <c r="N166" s="83"/>
    </row>
    <row r="167" spans="1:14" x14ac:dyDescent="0.25">
      <c r="A167" s="51" t="s">
        <v>938</v>
      </c>
      <c r="B167" s="51" t="s">
        <v>632</v>
      </c>
      <c r="C167" s="128" t="s">
        <v>82</v>
      </c>
      <c r="D167"/>
      <c r="E167" s="49"/>
      <c r="F167" s="49"/>
      <c r="G167"/>
      <c r="H167"/>
      <c r="K167"/>
      <c r="L167" s="49"/>
      <c r="M167" s="49"/>
      <c r="N167"/>
    </row>
    <row r="168" spans="1:14" outlineLevel="1" x14ac:dyDescent="0.25">
      <c r="A168" s="51" t="s">
        <v>939</v>
      </c>
      <c r="B168" s="120" t="s">
        <v>2626</v>
      </c>
      <c r="C168" s="126" t="s">
        <v>82</v>
      </c>
      <c r="D168"/>
      <c r="E168" s="49"/>
      <c r="F168" s="49"/>
      <c r="G168"/>
      <c r="H168"/>
      <c r="K168"/>
      <c r="L168" s="49"/>
      <c r="M168" s="49"/>
      <c r="N168"/>
    </row>
    <row r="169" spans="1:14" outlineLevel="1" x14ac:dyDescent="0.25">
      <c r="A169" s="51" t="s">
        <v>940</v>
      </c>
      <c r="D169"/>
      <c r="E169" s="49"/>
      <c r="F169" s="49"/>
      <c r="G169"/>
      <c r="H169"/>
      <c r="K169"/>
      <c r="L169" s="49"/>
      <c r="M169" s="49"/>
      <c r="N169"/>
    </row>
    <row r="170" spans="1:14" outlineLevel="1" x14ac:dyDescent="0.25">
      <c r="A170" s="51" t="s">
        <v>941</v>
      </c>
      <c r="D170"/>
      <c r="E170" s="49"/>
      <c r="F170" s="49"/>
      <c r="G170"/>
      <c r="H170"/>
      <c r="K170"/>
      <c r="L170" s="49"/>
      <c r="M170" s="49"/>
      <c r="N170"/>
    </row>
    <row r="171" spans="1:14" outlineLevel="1" x14ac:dyDescent="0.25">
      <c r="A171" s="51" t="s">
        <v>942</v>
      </c>
      <c r="D171"/>
      <c r="E171" s="49"/>
      <c r="F171" s="49"/>
      <c r="G171"/>
      <c r="H171"/>
      <c r="K171"/>
      <c r="L171" s="49"/>
      <c r="M171" s="49"/>
      <c r="N171"/>
    </row>
    <row r="172" spans="1:14" x14ac:dyDescent="0.25">
      <c r="A172" s="70"/>
      <c r="B172" s="71" t="s">
        <v>943</v>
      </c>
      <c r="C172" s="70" t="s">
        <v>780</v>
      </c>
      <c r="D172" s="70"/>
      <c r="E172" s="70"/>
      <c r="F172" s="73"/>
      <c r="G172" s="73"/>
      <c r="H172"/>
      <c r="I172" s="94"/>
      <c r="J172" s="65"/>
      <c r="K172" s="65"/>
      <c r="L172" s="65"/>
      <c r="M172" s="83"/>
      <c r="N172" s="83"/>
    </row>
    <row r="173" spans="1:14" ht="15" customHeight="1" x14ac:dyDescent="0.25">
      <c r="A173" s="51" t="s">
        <v>944</v>
      </c>
      <c r="B173" s="51" t="s">
        <v>945</v>
      </c>
      <c r="C173" s="128" t="s">
        <v>82</v>
      </c>
      <c r="D173"/>
      <c r="E173"/>
      <c r="F173"/>
      <c r="G173"/>
      <c r="H173"/>
      <c r="K173"/>
      <c r="L173"/>
      <c r="M173"/>
      <c r="N173"/>
    </row>
    <row r="174" spans="1:14" outlineLevel="1" x14ac:dyDescent="0.25">
      <c r="A174" s="51" t="s">
        <v>946</v>
      </c>
      <c r="D174"/>
      <c r="E174"/>
      <c r="F174"/>
      <c r="G174"/>
      <c r="H174"/>
      <c r="K174"/>
      <c r="L174"/>
      <c r="M174"/>
      <c r="N174"/>
    </row>
    <row r="175" spans="1:14" outlineLevel="1" x14ac:dyDescent="0.25">
      <c r="A175" s="51" t="s">
        <v>947</v>
      </c>
      <c r="D175"/>
      <c r="E175"/>
      <c r="F175"/>
      <c r="G175"/>
      <c r="H175"/>
      <c r="K175"/>
      <c r="L175"/>
      <c r="M175"/>
      <c r="N175"/>
    </row>
    <row r="176" spans="1:14" outlineLevel="1" x14ac:dyDescent="0.25">
      <c r="A176" s="51" t="s">
        <v>948</v>
      </c>
      <c r="D176"/>
      <c r="E176"/>
      <c r="F176"/>
      <c r="G176"/>
      <c r="H176"/>
      <c r="K176"/>
      <c r="L176"/>
      <c r="M176"/>
      <c r="N176"/>
    </row>
    <row r="177" spans="1:14" outlineLevel="1" x14ac:dyDescent="0.25">
      <c r="A177" s="51" t="s">
        <v>949</v>
      </c>
      <c r="D177"/>
      <c r="E177"/>
      <c r="F177"/>
      <c r="G177"/>
      <c r="H177"/>
      <c r="K177"/>
      <c r="L177"/>
      <c r="M177"/>
      <c r="N177"/>
    </row>
    <row r="178" spans="1:14" outlineLevel="1" x14ac:dyDescent="0.25">
      <c r="A178" s="51" t="s">
        <v>950</v>
      </c>
    </row>
    <row r="179" spans="1:14" outlineLevel="1" x14ac:dyDescent="0.25">
      <c r="A179" s="51" t="s">
        <v>951</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D31" sqref="D31"/>
    </sheetView>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952</v>
      </c>
      <c r="B1" s="48"/>
      <c r="C1" s="49"/>
      <c r="D1" s="49"/>
      <c r="E1" s="49"/>
      <c r="F1" s="214" t="s">
        <v>2955</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7" t="s">
        <v>953</v>
      </c>
      <c r="C5" s="55"/>
      <c r="E5" s="57"/>
      <c r="F5" s="57"/>
    </row>
    <row r="6" spans="1:7" ht="15.75" thickBot="1" x14ac:dyDescent="0.3">
      <c r="B6" s="98" t="s">
        <v>954</v>
      </c>
    </row>
    <row r="7" spans="1:7" x14ac:dyDescent="0.25">
      <c r="B7" s="61"/>
    </row>
    <row r="8" spans="1:7" ht="37.5" x14ac:dyDescent="0.25">
      <c r="A8" s="62" t="s">
        <v>80</v>
      </c>
      <c r="B8" s="62" t="s">
        <v>954</v>
      </c>
      <c r="C8" s="63"/>
      <c r="D8" s="63"/>
      <c r="E8" s="63"/>
      <c r="F8" s="63"/>
      <c r="G8" s="64"/>
    </row>
    <row r="9" spans="1:7" ht="15" customHeight="1" x14ac:dyDescent="0.25">
      <c r="A9" s="70"/>
      <c r="B9" s="71" t="s">
        <v>768</v>
      </c>
      <c r="C9" s="70" t="s">
        <v>955</v>
      </c>
      <c r="D9" s="70"/>
      <c r="E9" s="72"/>
      <c r="F9" s="70"/>
      <c r="G9" s="73"/>
    </row>
    <row r="10" spans="1:7" x14ac:dyDescent="0.25">
      <c r="A10" s="51" t="s">
        <v>956</v>
      </c>
      <c r="B10" s="51" t="s">
        <v>957</v>
      </c>
      <c r="C10" s="132" t="s">
        <v>82</v>
      </c>
    </row>
    <row r="11" spans="1:7" outlineLevel="1" x14ac:dyDescent="0.25">
      <c r="A11" s="51" t="s">
        <v>958</v>
      </c>
      <c r="B11" s="66" t="s">
        <v>461</v>
      </c>
      <c r="C11" s="132"/>
    </row>
    <row r="12" spans="1:7" outlineLevel="1" x14ac:dyDescent="0.25">
      <c r="A12" s="51" t="s">
        <v>959</v>
      </c>
      <c r="B12" s="66" t="s">
        <v>463</v>
      </c>
      <c r="C12" s="132"/>
    </row>
    <row r="13" spans="1:7" outlineLevel="1" x14ac:dyDescent="0.25">
      <c r="A13" s="51" t="s">
        <v>960</v>
      </c>
      <c r="B13" s="66"/>
    </row>
    <row r="14" spans="1:7" outlineLevel="1" x14ac:dyDescent="0.25">
      <c r="A14" s="51" t="s">
        <v>961</v>
      </c>
      <c r="B14" s="66"/>
    </row>
    <row r="15" spans="1:7" outlineLevel="1" x14ac:dyDescent="0.25">
      <c r="A15" s="51" t="s">
        <v>962</v>
      </c>
      <c r="B15" s="66"/>
    </row>
    <row r="16" spans="1:7" outlineLevel="1" x14ac:dyDescent="0.25">
      <c r="A16" s="51" t="s">
        <v>963</v>
      </c>
      <c r="B16" s="66"/>
    </row>
    <row r="17" spans="1:7" ht="15" customHeight="1" x14ac:dyDescent="0.25">
      <c r="A17" s="70"/>
      <c r="B17" s="71" t="s">
        <v>964</v>
      </c>
      <c r="C17" s="70" t="s">
        <v>965</v>
      </c>
      <c r="D17" s="70"/>
      <c r="E17" s="72"/>
      <c r="F17" s="73"/>
      <c r="G17" s="73"/>
    </row>
    <row r="18" spans="1:7" x14ac:dyDescent="0.25">
      <c r="A18" s="51" t="s">
        <v>966</v>
      </c>
      <c r="B18" s="51" t="s">
        <v>470</v>
      </c>
      <c r="C18" s="128" t="s">
        <v>82</v>
      </c>
    </row>
    <row r="19" spans="1:7" outlineLevel="1" x14ac:dyDescent="0.25">
      <c r="A19" s="51" t="s">
        <v>967</v>
      </c>
      <c r="C19" s="128"/>
    </row>
    <row r="20" spans="1:7" outlineLevel="1" x14ac:dyDescent="0.25">
      <c r="A20" s="51" t="s">
        <v>968</v>
      </c>
      <c r="C20" s="128"/>
    </row>
    <row r="21" spans="1:7" outlineLevel="1" x14ac:dyDescent="0.25">
      <c r="A21" s="51" t="s">
        <v>969</v>
      </c>
      <c r="C21" s="128"/>
    </row>
    <row r="22" spans="1:7" outlineLevel="1" x14ac:dyDescent="0.25">
      <c r="A22" s="51" t="s">
        <v>970</v>
      </c>
      <c r="C22" s="128"/>
    </row>
    <row r="23" spans="1:7" outlineLevel="1" x14ac:dyDescent="0.25">
      <c r="A23" s="51" t="s">
        <v>971</v>
      </c>
      <c r="C23" s="128"/>
    </row>
    <row r="24" spans="1:7" outlineLevel="1" x14ac:dyDescent="0.25">
      <c r="A24" s="51" t="s">
        <v>972</v>
      </c>
      <c r="C24" s="128"/>
    </row>
    <row r="25" spans="1:7" ht="15" customHeight="1" x14ac:dyDescent="0.25">
      <c r="A25" s="70"/>
      <c r="B25" s="71" t="s">
        <v>973</v>
      </c>
      <c r="C25" s="70" t="s">
        <v>965</v>
      </c>
      <c r="D25" s="70"/>
      <c r="E25" s="72"/>
      <c r="F25" s="73"/>
      <c r="G25" s="73"/>
    </row>
    <row r="26" spans="1:7" x14ac:dyDescent="0.25">
      <c r="A26" s="51" t="s">
        <v>974</v>
      </c>
      <c r="B26" s="93" t="s">
        <v>479</v>
      </c>
      <c r="C26" s="128">
        <f>SUM(C27:C53)</f>
        <v>0</v>
      </c>
      <c r="D26" s="93"/>
      <c r="F26" s="93"/>
      <c r="G26" s="51"/>
    </row>
    <row r="27" spans="1:7" x14ac:dyDescent="0.25">
      <c r="A27" s="51" t="s">
        <v>975</v>
      </c>
      <c r="B27" s="51" t="s">
        <v>481</v>
      </c>
      <c r="C27" s="128" t="s">
        <v>82</v>
      </c>
      <c r="D27" s="93"/>
      <c r="F27" s="93"/>
      <c r="G27" s="51"/>
    </row>
    <row r="28" spans="1:7" x14ac:dyDescent="0.25">
      <c r="A28" s="51" t="s">
        <v>976</v>
      </c>
      <c r="B28" s="51" t="s">
        <v>483</v>
      </c>
      <c r="C28" s="128" t="s">
        <v>82</v>
      </c>
      <c r="D28" s="93"/>
      <c r="F28" s="93"/>
      <c r="G28" s="51"/>
    </row>
    <row r="29" spans="1:7" x14ac:dyDescent="0.25">
      <c r="A29" s="51" t="s">
        <v>977</v>
      </c>
      <c r="B29" s="51" t="s">
        <v>485</v>
      </c>
      <c r="C29" s="128" t="s">
        <v>82</v>
      </c>
      <c r="D29" s="93"/>
      <c r="F29" s="93"/>
      <c r="G29" s="51"/>
    </row>
    <row r="30" spans="1:7" x14ac:dyDescent="0.25">
      <c r="A30" s="51" t="s">
        <v>978</v>
      </c>
      <c r="B30" s="51" t="s">
        <v>487</v>
      </c>
      <c r="C30" s="128" t="s">
        <v>82</v>
      </c>
      <c r="D30" s="93"/>
      <c r="F30" s="93"/>
      <c r="G30" s="51"/>
    </row>
    <row r="31" spans="1:7" x14ac:dyDescent="0.25">
      <c r="A31" s="51" t="s">
        <v>979</v>
      </c>
      <c r="B31" s="51" t="s">
        <v>489</v>
      </c>
      <c r="C31" s="128" t="s">
        <v>82</v>
      </c>
      <c r="D31" s="93"/>
      <c r="F31" s="93"/>
      <c r="G31" s="51"/>
    </row>
    <row r="32" spans="1:7" x14ac:dyDescent="0.25">
      <c r="A32" s="51" t="s">
        <v>980</v>
      </c>
      <c r="B32" s="51" t="s">
        <v>2256</v>
      </c>
      <c r="C32" s="128" t="s">
        <v>82</v>
      </c>
      <c r="D32" s="93"/>
      <c r="F32" s="93"/>
      <c r="G32" s="51"/>
    </row>
    <row r="33" spans="1:7" x14ac:dyDescent="0.25">
      <c r="A33" s="51" t="s">
        <v>981</v>
      </c>
      <c r="B33" s="51" t="s">
        <v>492</v>
      </c>
      <c r="C33" s="128" t="s">
        <v>82</v>
      </c>
      <c r="D33" s="93"/>
      <c r="F33" s="93"/>
      <c r="G33" s="51"/>
    </row>
    <row r="34" spans="1:7" x14ac:dyDescent="0.25">
      <c r="A34" s="51" t="s">
        <v>982</v>
      </c>
      <c r="B34" s="51" t="s">
        <v>494</v>
      </c>
      <c r="C34" s="128" t="s">
        <v>82</v>
      </c>
      <c r="D34" s="93"/>
      <c r="F34" s="93"/>
      <c r="G34" s="51"/>
    </row>
    <row r="35" spans="1:7" x14ac:dyDescent="0.25">
      <c r="A35" s="51" t="s">
        <v>983</v>
      </c>
      <c r="B35" s="51" t="s">
        <v>496</v>
      </c>
      <c r="C35" s="128" t="s">
        <v>82</v>
      </c>
      <c r="D35" s="93"/>
      <c r="F35" s="93"/>
      <c r="G35" s="51"/>
    </row>
    <row r="36" spans="1:7" x14ac:dyDescent="0.25">
      <c r="A36" s="51" t="s">
        <v>984</v>
      </c>
      <c r="B36" s="51" t="s">
        <v>498</v>
      </c>
      <c r="C36" s="128" t="s">
        <v>82</v>
      </c>
      <c r="D36" s="93"/>
      <c r="F36" s="93"/>
      <c r="G36" s="51"/>
    </row>
    <row r="37" spans="1:7" x14ac:dyDescent="0.25">
      <c r="A37" s="51" t="s">
        <v>985</v>
      </c>
      <c r="B37" s="51" t="s">
        <v>500</v>
      </c>
      <c r="C37" s="128" t="s">
        <v>82</v>
      </c>
      <c r="D37" s="93"/>
      <c r="F37" s="93"/>
      <c r="G37" s="51"/>
    </row>
    <row r="38" spans="1:7" x14ac:dyDescent="0.25">
      <c r="A38" s="51" t="s">
        <v>986</v>
      </c>
      <c r="B38" s="51" t="s">
        <v>502</v>
      </c>
      <c r="C38" s="128" t="s">
        <v>82</v>
      </c>
      <c r="D38" s="93"/>
      <c r="F38" s="93"/>
      <c r="G38" s="51"/>
    </row>
    <row r="39" spans="1:7" x14ac:dyDescent="0.25">
      <c r="A39" s="51" t="s">
        <v>987</v>
      </c>
      <c r="B39" s="51" t="s">
        <v>504</v>
      </c>
      <c r="C39" s="128" t="s">
        <v>82</v>
      </c>
      <c r="D39" s="93"/>
      <c r="F39" s="93"/>
      <c r="G39" s="51"/>
    </row>
    <row r="40" spans="1:7" x14ac:dyDescent="0.25">
      <c r="A40" s="51" t="s">
        <v>988</v>
      </c>
      <c r="B40" s="51" t="s">
        <v>506</v>
      </c>
      <c r="C40" s="128" t="s">
        <v>82</v>
      </c>
      <c r="D40" s="93"/>
      <c r="F40" s="93"/>
      <c r="G40" s="51"/>
    </row>
    <row r="41" spans="1:7" x14ac:dyDescent="0.25">
      <c r="A41" s="51" t="s">
        <v>989</v>
      </c>
      <c r="B41" s="51" t="s">
        <v>508</v>
      </c>
      <c r="C41" s="128" t="s">
        <v>82</v>
      </c>
      <c r="D41" s="93"/>
      <c r="F41" s="93"/>
      <c r="G41" s="51"/>
    </row>
    <row r="42" spans="1:7" x14ac:dyDescent="0.25">
      <c r="A42" s="51" t="s">
        <v>990</v>
      </c>
      <c r="B42" s="51" t="s">
        <v>3</v>
      </c>
      <c r="C42" s="128" t="s">
        <v>82</v>
      </c>
      <c r="D42" s="93"/>
      <c r="F42" s="93"/>
      <c r="G42" s="51"/>
    </row>
    <row r="43" spans="1:7" x14ac:dyDescent="0.25">
      <c r="A43" s="51" t="s">
        <v>991</v>
      </c>
      <c r="B43" s="51" t="s">
        <v>511</v>
      </c>
      <c r="C43" s="128" t="s">
        <v>82</v>
      </c>
      <c r="D43" s="93"/>
      <c r="F43" s="93"/>
      <c r="G43" s="51"/>
    </row>
    <row r="44" spans="1:7" x14ac:dyDescent="0.25">
      <c r="A44" s="51" t="s">
        <v>992</v>
      </c>
      <c r="B44" s="51" t="s">
        <v>513</v>
      </c>
      <c r="C44" s="128" t="s">
        <v>82</v>
      </c>
      <c r="D44" s="93"/>
      <c r="F44" s="93"/>
      <c r="G44" s="51"/>
    </row>
    <row r="45" spans="1:7" x14ac:dyDescent="0.25">
      <c r="A45" s="51" t="s">
        <v>993</v>
      </c>
      <c r="B45" s="51" t="s">
        <v>515</v>
      </c>
      <c r="C45" s="128" t="s">
        <v>82</v>
      </c>
      <c r="D45" s="93"/>
      <c r="F45" s="93"/>
      <c r="G45" s="51"/>
    </row>
    <row r="46" spans="1:7" x14ac:dyDescent="0.25">
      <c r="A46" s="51" t="s">
        <v>994</v>
      </c>
      <c r="B46" s="51" t="s">
        <v>517</v>
      </c>
      <c r="C46" s="128" t="s">
        <v>82</v>
      </c>
      <c r="D46" s="93"/>
      <c r="F46" s="93"/>
      <c r="G46" s="51"/>
    </row>
    <row r="47" spans="1:7" x14ac:dyDescent="0.25">
      <c r="A47" s="51" t="s">
        <v>995</v>
      </c>
      <c r="B47" s="51" t="s">
        <v>519</v>
      </c>
      <c r="C47" s="128" t="s">
        <v>82</v>
      </c>
      <c r="D47" s="93"/>
      <c r="F47" s="93"/>
      <c r="G47" s="51"/>
    </row>
    <row r="48" spans="1:7" x14ac:dyDescent="0.25">
      <c r="A48" s="51" t="s">
        <v>996</v>
      </c>
      <c r="B48" s="51" t="s">
        <v>521</v>
      </c>
      <c r="C48" s="128" t="s">
        <v>82</v>
      </c>
      <c r="D48" s="93"/>
      <c r="F48" s="93"/>
      <c r="G48" s="51"/>
    </row>
    <row r="49" spans="1:7" x14ac:dyDescent="0.25">
      <c r="A49" s="51" t="s">
        <v>997</v>
      </c>
      <c r="B49" s="51" t="s">
        <v>523</v>
      </c>
      <c r="C49" s="128" t="s">
        <v>82</v>
      </c>
      <c r="D49" s="93"/>
      <c r="F49" s="93"/>
      <c r="G49" s="51"/>
    </row>
    <row r="50" spans="1:7" x14ac:dyDescent="0.25">
      <c r="A50" s="51" t="s">
        <v>998</v>
      </c>
      <c r="B50" s="51" t="s">
        <v>525</v>
      </c>
      <c r="C50" s="128" t="s">
        <v>82</v>
      </c>
      <c r="D50" s="93"/>
      <c r="F50" s="93"/>
      <c r="G50" s="51"/>
    </row>
    <row r="51" spans="1:7" x14ac:dyDescent="0.25">
      <c r="A51" s="51" t="s">
        <v>999</v>
      </c>
      <c r="B51" s="51" t="s">
        <v>527</v>
      </c>
      <c r="C51" s="128" t="s">
        <v>82</v>
      </c>
      <c r="D51" s="93"/>
      <c r="F51" s="93"/>
      <c r="G51" s="51"/>
    </row>
    <row r="52" spans="1:7" x14ac:dyDescent="0.25">
      <c r="A52" s="51" t="s">
        <v>1000</v>
      </c>
      <c r="B52" s="51" t="s">
        <v>529</v>
      </c>
      <c r="C52" s="128" t="s">
        <v>82</v>
      </c>
      <c r="D52" s="93"/>
      <c r="F52" s="93"/>
      <c r="G52" s="51"/>
    </row>
    <row r="53" spans="1:7" x14ac:dyDescent="0.25">
      <c r="A53" s="51" t="s">
        <v>1001</v>
      </c>
      <c r="B53" s="51" t="s">
        <v>6</v>
      </c>
      <c r="C53" s="128" t="s">
        <v>82</v>
      </c>
      <c r="D53" s="93"/>
      <c r="F53" s="93"/>
      <c r="G53" s="51"/>
    </row>
    <row r="54" spans="1:7" x14ac:dyDescent="0.25">
      <c r="A54" s="51" t="s">
        <v>1002</v>
      </c>
      <c r="B54" s="93" t="s">
        <v>296</v>
      </c>
      <c r="C54" s="130">
        <f>SUM(C55:C57)</f>
        <v>0</v>
      </c>
      <c r="D54" s="93"/>
      <c r="F54" s="93"/>
      <c r="G54" s="51"/>
    </row>
    <row r="55" spans="1:7" x14ac:dyDescent="0.25">
      <c r="A55" s="51" t="s">
        <v>1003</v>
      </c>
      <c r="B55" s="51" t="s">
        <v>535</v>
      </c>
      <c r="C55" s="128" t="s">
        <v>82</v>
      </c>
      <c r="D55" s="93"/>
      <c r="F55" s="93"/>
      <c r="G55" s="51"/>
    </row>
    <row r="56" spans="1:7" x14ac:dyDescent="0.25">
      <c r="A56" s="51" t="s">
        <v>1004</v>
      </c>
      <c r="B56" s="51" t="s">
        <v>537</v>
      </c>
      <c r="C56" s="128" t="s">
        <v>82</v>
      </c>
      <c r="D56" s="93"/>
      <c r="F56" s="93"/>
      <c r="G56" s="51"/>
    </row>
    <row r="57" spans="1:7" x14ac:dyDescent="0.25">
      <c r="A57" s="51" t="s">
        <v>1005</v>
      </c>
      <c r="B57" s="51" t="s">
        <v>2</v>
      </c>
      <c r="C57" s="128" t="s">
        <v>82</v>
      </c>
      <c r="D57" s="93"/>
      <c r="F57" s="93"/>
      <c r="G57" s="51"/>
    </row>
    <row r="58" spans="1:7" x14ac:dyDescent="0.25">
      <c r="A58" s="51" t="s">
        <v>1006</v>
      </c>
      <c r="B58" s="93" t="s">
        <v>139</v>
      </c>
      <c r="C58" s="130">
        <f>SUM(C59:C69)</f>
        <v>0</v>
      </c>
      <c r="D58" s="93"/>
      <c r="F58" s="93"/>
      <c r="G58" s="51"/>
    </row>
    <row r="59" spans="1:7" x14ac:dyDescent="0.25">
      <c r="A59" s="51" t="s">
        <v>1007</v>
      </c>
      <c r="B59" s="68" t="s">
        <v>298</v>
      </c>
      <c r="C59" s="128" t="s">
        <v>82</v>
      </c>
      <c r="D59" s="93"/>
      <c r="F59" s="93"/>
      <c r="G59" s="51"/>
    </row>
    <row r="60" spans="1:7" x14ac:dyDescent="0.25">
      <c r="A60" s="51" t="s">
        <v>1008</v>
      </c>
      <c r="B60" s="51" t="s">
        <v>532</v>
      </c>
      <c r="C60" s="128" t="s">
        <v>82</v>
      </c>
      <c r="D60" s="93"/>
      <c r="F60" s="93"/>
      <c r="G60" s="51"/>
    </row>
    <row r="61" spans="1:7" x14ac:dyDescent="0.25">
      <c r="A61" s="51" t="s">
        <v>1009</v>
      </c>
      <c r="B61" s="68" t="s">
        <v>300</v>
      </c>
      <c r="C61" s="128" t="s">
        <v>82</v>
      </c>
      <c r="D61" s="93"/>
      <c r="F61" s="93"/>
      <c r="G61" s="51"/>
    </row>
    <row r="62" spans="1:7" x14ac:dyDescent="0.25">
      <c r="A62" s="51" t="s">
        <v>1010</v>
      </c>
      <c r="B62" s="68" t="s">
        <v>302</v>
      </c>
      <c r="C62" s="128" t="s">
        <v>82</v>
      </c>
      <c r="D62" s="93"/>
      <c r="F62" s="93"/>
      <c r="G62" s="51"/>
    </row>
    <row r="63" spans="1:7" x14ac:dyDescent="0.25">
      <c r="A63" s="51" t="s">
        <v>1011</v>
      </c>
      <c r="B63" s="68" t="s">
        <v>12</v>
      </c>
      <c r="C63" s="128" t="s">
        <v>82</v>
      </c>
      <c r="D63" s="93"/>
      <c r="F63" s="93"/>
      <c r="G63" s="51"/>
    </row>
    <row r="64" spans="1:7" x14ac:dyDescent="0.25">
      <c r="A64" s="51" t="s">
        <v>1012</v>
      </c>
      <c r="B64" s="68" t="s">
        <v>305</v>
      </c>
      <c r="C64" s="128" t="s">
        <v>82</v>
      </c>
      <c r="D64" s="93"/>
      <c r="F64" s="93"/>
      <c r="G64" s="51"/>
    </row>
    <row r="65" spans="1:7" x14ac:dyDescent="0.25">
      <c r="A65" s="51" t="s">
        <v>1013</v>
      </c>
      <c r="B65" s="68" t="s">
        <v>307</v>
      </c>
      <c r="C65" s="128" t="s">
        <v>82</v>
      </c>
      <c r="D65" s="93"/>
      <c r="F65" s="93"/>
      <c r="G65" s="51"/>
    </row>
    <row r="66" spans="1:7" x14ac:dyDescent="0.25">
      <c r="A66" s="51" t="s">
        <v>1014</v>
      </c>
      <c r="B66" s="68" t="s">
        <v>309</v>
      </c>
      <c r="C66" s="128" t="s">
        <v>82</v>
      </c>
      <c r="D66" s="93"/>
      <c r="F66" s="93"/>
      <c r="G66" s="51"/>
    </row>
    <row r="67" spans="1:7" x14ac:dyDescent="0.25">
      <c r="A67" s="51" t="s">
        <v>1015</v>
      </c>
      <c r="B67" s="68" t="s">
        <v>311</v>
      </c>
      <c r="C67" s="128" t="s">
        <v>82</v>
      </c>
      <c r="D67" s="93"/>
      <c r="F67" s="93"/>
      <c r="G67" s="51"/>
    </row>
    <row r="68" spans="1:7" x14ac:dyDescent="0.25">
      <c r="A68" s="51" t="s">
        <v>1016</v>
      </c>
      <c r="B68" s="68" t="s">
        <v>313</v>
      </c>
      <c r="C68" s="128" t="s">
        <v>82</v>
      </c>
      <c r="D68" s="93"/>
      <c r="F68" s="93"/>
      <c r="G68" s="51"/>
    </row>
    <row r="69" spans="1:7" x14ac:dyDescent="0.25">
      <c r="A69" s="51" t="s">
        <v>1017</v>
      </c>
      <c r="B69" s="68" t="s">
        <v>139</v>
      </c>
      <c r="C69" s="128" t="s">
        <v>82</v>
      </c>
      <c r="D69" s="93"/>
      <c r="F69" s="93"/>
      <c r="G69" s="51"/>
    </row>
    <row r="70" spans="1:7" outlineLevel="1" x14ac:dyDescent="0.25">
      <c r="A70" s="51" t="s">
        <v>1018</v>
      </c>
      <c r="B70" s="80" t="s">
        <v>143</v>
      </c>
      <c r="C70" s="128"/>
      <c r="G70" s="51"/>
    </row>
    <row r="71" spans="1:7" outlineLevel="1" x14ac:dyDescent="0.25">
      <c r="A71" s="51" t="s">
        <v>1019</v>
      </c>
      <c r="B71" s="80" t="s">
        <v>143</v>
      </c>
      <c r="C71" s="128"/>
      <c r="G71" s="51"/>
    </row>
    <row r="72" spans="1:7" outlineLevel="1" x14ac:dyDescent="0.25">
      <c r="A72" s="51" t="s">
        <v>1020</v>
      </c>
      <c r="B72" s="80" t="s">
        <v>143</v>
      </c>
      <c r="C72" s="128"/>
      <c r="G72" s="51"/>
    </row>
    <row r="73" spans="1:7" outlineLevel="1" x14ac:dyDescent="0.25">
      <c r="A73" s="51" t="s">
        <v>1021</v>
      </c>
      <c r="B73" s="80" t="s">
        <v>143</v>
      </c>
      <c r="C73" s="128"/>
      <c r="G73" s="51"/>
    </row>
    <row r="74" spans="1:7" outlineLevel="1" x14ac:dyDescent="0.25">
      <c r="A74" s="51" t="s">
        <v>1022</v>
      </c>
      <c r="B74" s="80" t="s">
        <v>143</v>
      </c>
      <c r="C74" s="128"/>
      <c r="G74" s="51"/>
    </row>
    <row r="75" spans="1:7" outlineLevel="1" x14ac:dyDescent="0.25">
      <c r="A75" s="51" t="s">
        <v>1023</v>
      </c>
      <c r="B75" s="80" t="s">
        <v>143</v>
      </c>
      <c r="C75" s="128"/>
      <c r="G75" s="51"/>
    </row>
    <row r="76" spans="1:7" outlineLevel="1" x14ac:dyDescent="0.25">
      <c r="A76" s="51" t="s">
        <v>1024</v>
      </c>
      <c r="B76" s="80" t="s">
        <v>143</v>
      </c>
      <c r="C76" s="128"/>
      <c r="G76" s="51"/>
    </row>
    <row r="77" spans="1:7" outlineLevel="1" x14ac:dyDescent="0.25">
      <c r="A77" s="51" t="s">
        <v>1025</v>
      </c>
      <c r="B77" s="80" t="s">
        <v>143</v>
      </c>
      <c r="C77" s="128"/>
      <c r="G77" s="51"/>
    </row>
    <row r="78" spans="1:7" outlineLevel="1" x14ac:dyDescent="0.25">
      <c r="A78" s="51" t="s">
        <v>1026</v>
      </c>
      <c r="B78" s="80" t="s">
        <v>143</v>
      </c>
      <c r="C78" s="128"/>
      <c r="G78" s="51"/>
    </row>
    <row r="79" spans="1:7" outlineLevel="1" x14ac:dyDescent="0.25">
      <c r="A79" s="51" t="s">
        <v>1027</v>
      </c>
      <c r="B79" s="80" t="s">
        <v>143</v>
      </c>
      <c r="C79" s="128"/>
      <c r="G79" s="51"/>
    </row>
    <row r="80" spans="1:7" ht="15" customHeight="1" x14ac:dyDescent="0.25">
      <c r="A80" s="70"/>
      <c r="B80" s="71" t="s">
        <v>1028</v>
      </c>
      <c r="C80" s="70" t="s">
        <v>965</v>
      </c>
      <c r="D80" s="70"/>
      <c r="E80" s="72"/>
      <c r="F80" s="73"/>
      <c r="G80" s="73"/>
    </row>
    <row r="81" spans="1:7" x14ac:dyDescent="0.25">
      <c r="A81" s="51" t="s">
        <v>1029</v>
      </c>
      <c r="B81" s="51" t="s">
        <v>593</v>
      </c>
      <c r="C81" s="128" t="s">
        <v>82</v>
      </c>
      <c r="E81" s="49"/>
    </row>
    <row r="82" spans="1:7" x14ac:dyDescent="0.25">
      <c r="A82" s="51" t="s">
        <v>1030</v>
      </c>
      <c r="B82" s="51" t="s">
        <v>595</v>
      </c>
      <c r="C82" s="128" t="s">
        <v>82</v>
      </c>
      <c r="E82" s="49"/>
    </row>
    <row r="83" spans="1:7" x14ac:dyDescent="0.25">
      <c r="A83" s="51" t="s">
        <v>1031</v>
      </c>
      <c r="B83" s="51" t="s">
        <v>139</v>
      </c>
      <c r="C83" s="128" t="s">
        <v>82</v>
      </c>
      <c r="E83" s="49"/>
    </row>
    <row r="84" spans="1:7" outlineLevel="1" x14ac:dyDescent="0.25">
      <c r="A84" s="51" t="s">
        <v>1032</v>
      </c>
      <c r="C84" s="128"/>
      <c r="E84" s="49"/>
    </row>
    <row r="85" spans="1:7" outlineLevel="1" x14ac:dyDescent="0.25">
      <c r="A85" s="51" t="s">
        <v>1033</v>
      </c>
      <c r="C85" s="128"/>
      <c r="E85" s="49"/>
    </row>
    <row r="86" spans="1:7" outlineLevel="1" x14ac:dyDescent="0.25">
      <c r="A86" s="51" t="s">
        <v>1034</v>
      </c>
      <c r="C86" s="128"/>
      <c r="E86" s="49"/>
    </row>
    <row r="87" spans="1:7" outlineLevel="1" x14ac:dyDescent="0.25">
      <c r="A87" s="51" t="s">
        <v>1035</v>
      </c>
      <c r="C87" s="128"/>
      <c r="E87" s="49"/>
    </row>
    <row r="88" spans="1:7" outlineLevel="1" x14ac:dyDescent="0.25">
      <c r="A88" s="51" t="s">
        <v>1036</v>
      </c>
      <c r="C88" s="128"/>
      <c r="E88" s="49"/>
    </row>
    <row r="89" spans="1:7" outlineLevel="1" x14ac:dyDescent="0.25">
      <c r="A89" s="51" t="s">
        <v>1037</v>
      </c>
      <c r="C89" s="128"/>
      <c r="E89" s="49"/>
    </row>
    <row r="90" spans="1:7" ht="15" customHeight="1" x14ac:dyDescent="0.25">
      <c r="A90" s="70"/>
      <c r="B90" s="71" t="s">
        <v>1038</v>
      </c>
      <c r="C90" s="70" t="s">
        <v>965</v>
      </c>
      <c r="D90" s="70"/>
      <c r="E90" s="72"/>
      <c r="F90" s="73"/>
      <c r="G90" s="73"/>
    </row>
    <row r="91" spans="1:7" x14ac:dyDescent="0.25">
      <c r="A91" s="51" t="s">
        <v>1039</v>
      </c>
      <c r="B91" s="51" t="s">
        <v>605</v>
      </c>
      <c r="C91" s="128" t="s">
        <v>82</v>
      </c>
      <c r="E91" s="49"/>
    </row>
    <row r="92" spans="1:7" x14ac:dyDescent="0.25">
      <c r="A92" s="51" t="s">
        <v>1040</v>
      </c>
      <c r="B92" s="51" t="s">
        <v>607</v>
      </c>
      <c r="C92" s="128" t="s">
        <v>82</v>
      </c>
      <c r="E92" s="49"/>
    </row>
    <row r="93" spans="1:7" x14ac:dyDescent="0.25">
      <c r="A93" s="51" t="s">
        <v>1041</v>
      </c>
      <c r="B93" s="51" t="s">
        <v>139</v>
      </c>
      <c r="C93" s="128" t="s">
        <v>82</v>
      </c>
      <c r="E93" s="49"/>
    </row>
    <row r="94" spans="1:7" outlineLevel="1" x14ac:dyDescent="0.25">
      <c r="A94" s="51" t="s">
        <v>1042</v>
      </c>
      <c r="C94" s="128"/>
      <c r="E94" s="49"/>
    </row>
    <row r="95" spans="1:7" outlineLevel="1" x14ac:dyDescent="0.25">
      <c r="A95" s="51" t="s">
        <v>1043</v>
      </c>
      <c r="C95" s="128"/>
      <c r="E95" s="49"/>
    </row>
    <row r="96" spans="1:7" outlineLevel="1" x14ac:dyDescent="0.25">
      <c r="A96" s="51" t="s">
        <v>1044</v>
      </c>
      <c r="C96" s="128"/>
      <c r="E96" s="49"/>
    </row>
    <row r="97" spans="1:7" outlineLevel="1" x14ac:dyDescent="0.25">
      <c r="A97" s="51" t="s">
        <v>1045</v>
      </c>
      <c r="C97" s="128"/>
      <c r="E97" s="49"/>
    </row>
    <row r="98" spans="1:7" outlineLevel="1" x14ac:dyDescent="0.25">
      <c r="A98" s="51" t="s">
        <v>1046</v>
      </c>
      <c r="C98" s="128"/>
      <c r="E98" s="49"/>
    </row>
    <row r="99" spans="1:7" outlineLevel="1" x14ac:dyDescent="0.25">
      <c r="A99" s="51" t="s">
        <v>1047</v>
      </c>
      <c r="C99" s="128"/>
      <c r="E99" s="49"/>
    </row>
    <row r="100" spans="1:7" ht="15" customHeight="1" x14ac:dyDescent="0.25">
      <c r="A100" s="70"/>
      <c r="B100" s="71" t="s">
        <v>1048</v>
      </c>
      <c r="C100" s="70" t="s">
        <v>965</v>
      </c>
      <c r="D100" s="70"/>
      <c r="E100" s="72"/>
      <c r="F100" s="73"/>
      <c r="G100" s="73"/>
    </row>
    <row r="101" spans="1:7" x14ac:dyDescent="0.25">
      <c r="A101" s="51" t="s">
        <v>1049</v>
      </c>
      <c r="B101" s="47" t="s">
        <v>617</v>
      </c>
      <c r="C101" s="128" t="s">
        <v>82</v>
      </c>
      <c r="E101" s="49"/>
    </row>
    <row r="102" spans="1:7" x14ac:dyDescent="0.25">
      <c r="A102" s="51" t="s">
        <v>1050</v>
      </c>
      <c r="B102" s="47" t="s">
        <v>619</v>
      </c>
      <c r="C102" s="128" t="s">
        <v>82</v>
      </c>
      <c r="E102" s="49"/>
    </row>
    <row r="103" spans="1:7" x14ac:dyDescent="0.25">
      <c r="A103" s="51" t="s">
        <v>1051</v>
      </c>
      <c r="B103" s="47" t="s">
        <v>621</v>
      </c>
      <c r="C103" s="128" t="s">
        <v>82</v>
      </c>
    </row>
    <row r="104" spans="1:7" x14ac:dyDescent="0.25">
      <c r="A104" s="51" t="s">
        <v>1052</v>
      </c>
      <c r="B104" s="47" t="s">
        <v>623</v>
      </c>
      <c r="C104" s="128" t="s">
        <v>82</v>
      </c>
    </row>
    <row r="105" spans="1:7" x14ac:dyDescent="0.25">
      <c r="A105" s="51" t="s">
        <v>1053</v>
      </c>
      <c r="B105" s="47" t="s">
        <v>625</v>
      </c>
      <c r="C105" s="128" t="s">
        <v>82</v>
      </c>
    </row>
    <row r="106" spans="1:7" outlineLevel="1" x14ac:dyDescent="0.25">
      <c r="A106" s="51" t="s">
        <v>1054</v>
      </c>
      <c r="B106" s="47"/>
      <c r="C106" s="128"/>
    </row>
    <row r="107" spans="1:7" outlineLevel="1" x14ac:dyDescent="0.25">
      <c r="A107" s="51" t="s">
        <v>1055</v>
      </c>
      <c r="B107" s="47"/>
      <c r="C107" s="128"/>
    </row>
    <row r="108" spans="1:7" outlineLevel="1" x14ac:dyDescent="0.25">
      <c r="A108" s="51" t="s">
        <v>1056</v>
      </c>
      <c r="B108" s="47"/>
      <c r="C108" s="128"/>
    </row>
    <row r="109" spans="1:7" outlineLevel="1" x14ac:dyDescent="0.25">
      <c r="A109" s="51" t="s">
        <v>1057</v>
      </c>
      <c r="B109" s="47"/>
      <c r="C109" s="128"/>
    </row>
    <row r="110" spans="1:7" ht="15" customHeight="1" x14ac:dyDescent="0.25">
      <c r="A110" s="70"/>
      <c r="B110" s="70" t="s">
        <v>1058</v>
      </c>
      <c r="C110" s="70" t="s">
        <v>965</v>
      </c>
      <c r="D110" s="70"/>
      <c r="E110" s="72"/>
      <c r="F110" s="73"/>
      <c r="G110" s="73"/>
    </row>
    <row r="111" spans="1:7" x14ac:dyDescent="0.25">
      <c r="A111" s="51" t="s">
        <v>1059</v>
      </c>
      <c r="B111" s="51" t="s">
        <v>632</v>
      </c>
      <c r="C111" s="128" t="s">
        <v>82</v>
      </c>
      <c r="E111" s="49"/>
    </row>
    <row r="112" spans="1:7" outlineLevel="1" x14ac:dyDescent="0.25">
      <c r="A112" s="51" t="s">
        <v>1060</v>
      </c>
      <c r="B112" s="120" t="s">
        <v>2626</v>
      </c>
      <c r="C112" s="126" t="s">
        <v>82</v>
      </c>
      <c r="E112" s="49"/>
    </row>
    <row r="113" spans="1:7" outlineLevel="1" x14ac:dyDescent="0.25">
      <c r="A113" s="51" t="s">
        <v>1061</v>
      </c>
      <c r="C113" s="128"/>
      <c r="E113" s="49"/>
    </row>
    <row r="114" spans="1:7" outlineLevel="1" x14ac:dyDescent="0.25">
      <c r="A114" s="51" t="s">
        <v>1062</v>
      </c>
      <c r="C114" s="128"/>
      <c r="E114" s="49"/>
    </row>
    <row r="115" spans="1:7" outlineLevel="1" x14ac:dyDescent="0.25">
      <c r="A115" s="51" t="s">
        <v>1063</v>
      </c>
      <c r="C115" s="128"/>
      <c r="E115" s="49"/>
    </row>
    <row r="116" spans="1:7" ht="15" customHeight="1" x14ac:dyDescent="0.25">
      <c r="A116" s="70"/>
      <c r="B116" s="71" t="s">
        <v>1064</v>
      </c>
      <c r="C116" s="70" t="s">
        <v>637</v>
      </c>
      <c r="D116" s="70" t="s">
        <v>638</v>
      </c>
      <c r="E116" s="72"/>
      <c r="F116" s="70" t="s">
        <v>965</v>
      </c>
      <c r="G116" s="70" t="s">
        <v>639</v>
      </c>
    </row>
    <row r="117" spans="1:7" x14ac:dyDescent="0.25">
      <c r="A117" s="51" t="s">
        <v>1065</v>
      </c>
      <c r="B117" s="68" t="s">
        <v>641</v>
      </c>
      <c r="C117" s="131" t="s">
        <v>82</v>
      </c>
      <c r="D117" s="65"/>
      <c r="E117" s="65"/>
      <c r="F117" s="83"/>
      <c r="G117" s="83"/>
    </row>
    <row r="118" spans="1:7" x14ac:dyDescent="0.25">
      <c r="A118" s="65"/>
      <c r="B118" s="94"/>
      <c r="C118" s="65"/>
      <c r="D118" s="65"/>
      <c r="E118" s="65"/>
      <c r="F118" s="83"/>
      <c r="G118" s="83"/>
    </row>
    <row r="119" spans="1:7" x14ac:dyDescent="0.25">
      <c r="B119" s="68" t="s">
        <v>642</v>
      </c>
      <c r="C119" s="65"/>
      <c r="D119" s="65"/>
      <c r="E119" s="65"/>
      <c r="F119" s="83"/>
      <c r="G119" s="83"/>
    </row>
    <row r="120" spans="1:7" x14ac:dyDescent="0.25">
      <c r="A120" s="51" t="s">
        <v>1066</v>
      </c>
      <c r="B120" s="68" t="s">
        <v>560</v>
      </c>
      <c r="C120" s="131" t="s">
        <v>82</v>
      </c>
      <c r="D120" s="132" t="s">
        <v>82</v>
      </c>
      <c r="E120" s="65"/>
      <c r="F120" s="138" t="str">
        <f t="shared" ref="F120:F143" si="0">IF($C$144=0,"",IF(C120="[for completion]","",C120/$C$144))</f>
        <v/>
      </c>
      <c r="G120" s="138" t="str">
        <f t="shared" ref="G120:G143" si="1">IF($D$144=0,"",IF(D120="[for completion]","",D120/$D$144))</f>
        <v/>
      </c>
    </row>
    <row r="121" spans="1:7" x14ac:dyDescent="0.25">
      <c r="A121" s="51" t="s">
        <v>1067</v>
      </c>
      <c r="B121" s="68" t="s">
        <v>560</v>
      </c>
      <c r="C121" s="131" t="s">
        <v>82</v>
      </c>
      <c r="D121" s="132" t="s">
        <v>82</v>
      </c>
      <c r="E121" s="65"/>
      <c r="F121" s="138" t="str">
        <f t="shared" si="0"/>
        <v/>
      </c>
      <c r="G121" s="138" t="str">
        <f t="shared" si="1"/>
        <v/>
      </c>
    </row>
    <row r="122" spans="1:7" x14ac:dyDescent="0.25">
      <c r="A122" s="51" t="s">
        <v>1068</v>
      </c>
      <c r="B122" s="68" t="s">
        <v>560</v>
      </c>
      <c r="C122" s="131" t="s">
        <v>82</v>
      </c>
      <c r="D122" s="132" t="s">
        <v>82</v>
      </c>
      <c r="E122" s="65"/>
      <c r="F122" s="138" t="str">
        <f t="shared" si="0"/>
        <v/>
      </c>
      <c r="G122" s="138" t="str">
        <f t="shared" si="1"/>
        <v/>
      </c>
    </row>
    <row r="123" spans="1:7" x14ac:dyDescent="0.25">
      <c r="A123" s="51" t="s">
        <v>1069</v>
      </c>
      <c r="B123" s="68" t="s">
        <v>560</v>
      </c>
      <c r="C123" s="131" t="s">
        <v>82</v>
      </c>
      <c r="D123" s="132" t="s">
        <v>82</v>
      </c>
      <c r="E123" s="65"/>
      <c r="F123" s="138" t="str">
        <f t="shared" si="0"/>
        <v/>
      </c>
      <c r="G123" s="138" t="str">
        <f t="shared" si="1"/>
        <v/>
      </c>
    </row>
    <row r="124" spans="1:7" x14ac:dyDescent="0.25">
      <c r="A124" s="51" t="s">
        <v>1070</v>
      </c>
      <c r="B124" s="68" t="s">
        <v>560</v>
      </c>
      <c r="C124" s="131" t="s">
        <v>82</v>
      </c>
      <c r="D124" s="132" t="s">
        <v>82</v>
      </c>
      <c r="E124" s="65"/>
      <c r="F124" s="138" t="str">
        <f t="shared" si="0"/>
        <v/>
      </c>
      <c r="G124" s="138" t="str">
        <f t="shared" si="1"/>
        <v/>
      </c>
    </row>
    <row r="125" spans="1:7" x14ac:dyDescent="0.25">
      <c r="A125" s="51" t="s">
        <v>1071</v>
      </c>
      <c r="B125" s="68" t="s">
        <v>560</v>
      </c>
      <c r="C125" s="131" t="s">
        <v>82</v>
      </c>
      <c r="D125" s="132" t="s">
        <v>82</v>
      </c>
      <c r="E125" s="65"/>
      <c r="F125" s="138" t="str">
        <f t="shared" si="0"/>
        <v/>
      </c>
      <c r="G125" s="138" t="str">
        <f t="shared" si="1"/>
        <v/>
      </c>
    </row>
    <row r="126" spans="1:7" x14ac:dyDescent="0.25">
      <c r="A126" s="51" t="s">
        <v>1072</v>
      </c>
      <c r="B126" s="68" t="s">
        <v>560</v>
      </c>
      <c r="C126" s="131" t="s">
        <v>82</v>
      </c>
      <c r="D126" s="132" t="s">
        <v>82</v>
      </c>
      <c r="E126" s="65"/>
      <c r="F126" s="138" t="str">
        <f t="shared" si="0"/>
        <v/>
      </c>
      <c r="G126" s="138" t="str">
        <f t="shared" si="1"/>
        <v/>
      </c>
    </row>
    <row r="127" spans="1:7" x14ac:dyDescent="0.25">
      <c r="A127" s="51" t="s">
        <v>1073</v>
      </c>
      <c r="B127" s="68" t="s">
        <v>560</v>
      </c>
      <c r="C127" s="131" t="s">
        <v>82</v>
      </c>
      <c r="D127" s="132" t="s">
        <v>82</v>
      </c>
      <c r="E127" s="65"/>
      <c r="F127" s="138" t="str">
        <f t="shared" si="0"/>
        <v/>
      </c>
      <c r="G127" s="138" t="str">
        <f t="shared" si="1"/>
        <v/>
      </c>
    </row>
    <row r="128" spans="1:7" x14ac:dyDescent="0.25">
      <c r="A128" s="51" t="s">
        <v>1074</v>
      </c>
      <c r="B128" s="68" t="s">
        <v>560</v>
      </c>
      <c r="C128" s="131" t="s">
        <v>82</v>
      </c>
      <c r="D128" s="132" t="s">
        <v>82</v>
      </c>
      <c r="E128" s="65"/>
      <c r="F128" s="138" t="str">
        <f t="shared" si="0"/>
        <v/>
      </c>
      <c r="G128" s="138" t="str">
        <f t="shared" si="1"/>
        <v/>
      </c>
    </row>
    <row r="129" spans="1:7" x14ac:dyDescent="0.25">
      <c r="A129" s="51" t="s">
        <v>1075</v>
      </c>
      <c r="B129" s="68" t="s">
        <v>560</v>
      </c>
      <c r="C129" s="131" t="s">
        <v>82</v>
      </c>
      <c r="D129" s="132" t="s">
        <v>82</v>
      </c>
      <c r="E129" s="68"/>
      <c r="F129" s="138" t="str">
        <f t="shared" si="0"/>
        <v/>
      </c>
      <c r="G129" s="138" t="str">
        <f t="shared" si="1"/>
        <v/>
      </c>
    </row>
    <row r="130" spans="1:7" x14ac:dyDescent="0.25">
      <c r="A130" s="51" t="s">
        <v>1076</v>
      </c>
      <c r="B130" s="68" t="s">
        <v>560</v>
      </c>
      <c r="C130" s="131" t="s">
        <v>82</v>
      </c>
      <c r="D130" s="132" t="s">
        <v>82</v>
      </c>
      <c r="E130" s="68"/>
      <c r="F130" s="138" t="str">
        <f t="shared" si="0"/>
        <v/>
      </c>
      <c r="G130" s="138" t="str">
        <f t="shared" si="1"/>
        <v/>
      </c>
    </row>
    <row r="131" spans="1:7" x14ac:dyDescent="0.25">
      <c r="A131" s="51" t="s">
        <v>1077</v>
      </c>
      <c r="B131" s="68" t="s">
        <v>560</v>
      </c>
      <c r="C131" s="131" t="s">
        <v>82</v>
      </c>
      <c r="D131" s="132" t="s">
        <v>82</v>
      </c>
      <c r="E131" s="68"/>
      <c r="F131" s="138" t="str">
        <f t="shared" si="0"/>
        <v/>
      </c>
      <c r="G131" s="138" t="str">
        <f t="shared" si="1"/>
        <v/>
      </c>
    </row>
    <row r="132" spans="1:7" x14ac:dyDescent="0.25">
      <c r="A132" s="51" t="s">
        <v>1078</v>
      </c>
      <c r="B132" s="68" t="s">
        <v>560</v>
      </c>
      <c r="C132" s="131" t="s">
        <v>82</v>
      </c>
      <c r="D132" s="132" t="s">
        <v>82</v>
      </c>
      <c r="E132" s="68"/>
      <c r="F132" s="138" t="str">
        <f t="shared" si="0"/>
        <v/>
      </c>
      <c r="G132" s="138" t="str">
        <f t="shared" si="1"/>
        <v/>
      </c>
    </row>
    <row r="133" spans="1:7" x14ac:dyDescent="0.25">
      <c r="A133" s="51" t="s">
        <v>1079</v>
      </c>
      <c r="B133" s="68" t="s">
        <v>560</v>
      </c>
      <c r="C133" s="131" t="s">
        <v>82</v>
      </c>
      <c r="D133" s="132" t="s">
        <v>82</v>
      </c>
      <c r="E133" s="68"/>
      <c r="F133" s="138" t="str">
        <f t="shared" si="0"/>
        <v/>
      </c>
      <c r="G133" s="138" t="str">
        <f t="shared" si="1"/>
        <v/>
      </c>
    </row>
    <row r="134" spans="1:7" x14ac:dyDescent="0.25">
      <c r="A134" s="51" t="s">
        <v>1080</v>
      </c>
      <c r="B134" s="68" t="s">
        <v>560</v>
      </c>
      <c r="C134" s="131" t="s">
        <v>82</v>
      </c>
      <c r="D134" s="132" t="s">
        <v>82</v>
      </c>
      <c r="E134" s="68"/>
      <c r="F134" s="138" t="str">
        <f t="shared" si="0"/>
        <v/>
      </c>
      <c r="G134" s="138" t="str">
        <f t="shared" si="1"/>
        <v/>
      </c>
    </row>
    <row r="135" spans="1:7" x14ac:dyDescent="0.25">
      <c r="A135" s="51" t="s">
        <v>1081</v>
      </c>
      <c r="B135" s="68" t="s">
        <v>560</v>
      </c>
      <c r="C135" s="131" t="s">
        <v>82</v>
      </c>
      <c r="D135" s="132" t="s">
        <v>82</v>
      </c>
      <c r="F135" s="138" t="str">
        <f t="shared" si="0"/>
        <v/>
      </c>
      <c r="G135" s="138" t="str">
        <f t="shared" si="1"/>
        <v/>
      </c>
    </row>
    <row r="136" spans="1:7" x14ac:dyDescent="0.25">
      <c r="A136" s="51" t="s">
        <v>1082</v>
      </c>
      <c r="B136" s="68" t="s">
        <v>560</v>
      </c>
      <c r="C136" s="131" t="s">
        <v>82</v>
      </c>
      <c r="D136" s="132" t="s">
        <v>82</v>
      </c>
      <c r="E136" s="87"/>
      <c r="F136" s="138" t="str">
        <f t="shared" si="0"/>
        <v/>
      </c>
      <c r="G136" s="138" t="str">
        <f t="shared" si="1"/>
        <v/>
      </c>
    </row>
    <row r="137" spans="1:7" x14ac:dyDescent="0.25">
      <c r="A137" s="51" t="s">
        <v>1083</v>
      </c>
      <c r="B137" s="68" t="s">
        <v>560</v>
      </c>
      <c r="C137" s="131" t="s">
        <v>82</v>
      </c>
      <c r="D137" s="132" t="s">
        <v>82</v>
      </c>
      <c r="E137" s="87"/>
      <c r="F137" s="138" t="str">
        <f t="shared" si="0"/>
        <v/>
      </c>
      <c r="G137" s="138" t="str">
        <f t="shared" si="1"/>
        <v/>
      </c>
    </row>
    <row r="138" spans="1:7" x14ac:dyDescent="0.25">
      <c r="A138" s="51" t="s">
        <v>1084</v>
      </c>
      <c r="B138" s="68" t="s">
        <v>560</v>
      </c>
      <c r="C138" s="131" t="s">
        <v>82</v>
      </c>
      <c r="D138" s="132" t="s">
        <v>82</v>
      </c>
      <c r="E138" s="87"/>
      <c r="F138" s="138" t="str">
        <f t="shared" si="0"/>
        <v/>
      </c>
      <c r="G138" s="138" t="str">
        <f t="shared" si="1"/>
        <v/>
      </c>
    </row>
    <row r="139" spans="1:7" x14ac:dyDescent="0.25">
      <c r="A139" s="51" t="s">
        <v>1085</v>
      </c>
      <c r="B139" s="68" t="s">
        <v>560</v>
      </c>
      <c r="C139" s="131" t="s">
        <v>82</v>
      </c>
      <c r="D139" s="132" t="s">
        <v>82</v>
      </c>
      <c r="E139" s="87"/>
      <c r="F139" s="138" t="str">
        <f t="shared" si="0"/>
        <v/>
      </c>
      <c r="G139" s="138" t="str">
        <f t="shared" si="1"/>
        <v/>
      </c>
    </row>
    <row r="140" spans="1:7" x14ac:dyDescent="0.25">
      <c r="A140" s="51" t="s">
        <v>1086</v>
      </c>
      <c r="B140" s="68" t="s">
        <v>560</v>
      </c>
      <c r="C140" s="131" t="s">
        <v>82</v>
      </c>
      <c r="D140" s="132" t="s">
        <v>82</v>
      </c>
      <c r="E140" s="87"/>
      <c r="F140" s="138" t="str">
        <f t="shared" si="0"/>
        <v/>
      </c>
      <c r="G140" s="138" t="str">
        <f t="shared" si="1"/>
        <v/>
      </c>
    </row>
    <row r="141" spans="1:7" x14ac:dyDescent="0.25">
      <c r="A141" s="51" t="s">
        <v>1087</v>
      </c>
      <c r="B141" s="68" t="s">
        <v>560</v>
      </c>
      <c r="C141" s="131" t="s">
        <v>82</v>
      </c>
      <c r="D141" s="132" t="s">
        <v>82</v>
      </c>
      <c r="E141" s="87"/>
      <c r="F141" s="138" t="str">
        <f t="shared" si="0"/>
        <v/>
      </c>
      <c r="G141" s="138" t="str">
        <f t="shared" si="1"/>
        <v/>
      </c>
    </row>
    <row r="142" spans="1:7" x14ac:dyDescent="0.25">
      <c r="A142" s="51" t="s">
        <v>1088</v>
      </c>
      <c r="B142" s="68" t="s">
        <v>560</v>
      </c>
      <c r="C142" s="131" t="s">
        <v>82</v>
      </c>
      <c r="D142" s="132" t="s">
        <v>82</v>
      </c>
      <c r="E142" s="87"/>
      <c r="F142" s="138" t="str">
        <f t="shared" si="0"/>
        <v/>
      </c>
      <c r="G142" s="138" t="str">
        <f t="shared" si="1"/>
        <v/>
      </c>
    </row>
    <row r="143" spans="1:7" x14ac:dyDescent="0.25">
      <c r="A143" s="51" t="s">
        <v>1089</v>
      </c>
      <c r="B143" s="68" t="s">
        <v>560</v>
      </c>
      <c r="C143" s="131" t="s">
        <v>82</v>
      </c>
      <c r="D143" s="132" t="s">
        <v>82</v>
      </c>
      <c r="E143" s="87"/>
      <c r="F143" s="138" t="str">
        <f t="shared" si="0"/>
        <v/>
      </c>
      <c r="G143" s="138" t="str">
        <f t="shared" si="1"/>
        <v/>
      </c>
    </row>
    <row r="144" spans="1:7" x14ac:dyDescent="0.25">
      <c r="A144" s="51" t="s">
        <v>1090</v>
      </c>
      <c r="B144" s="78" t="s">
        <v>141</v>
      </c>
      <c r="C144" s="133">
        <f>SUM(C120:C143)</f>
        <v>0</v>
      </c>
      <c r="D144" s="76">
        <f>SUM(D120:D143)</f>
        <v>0</v>
      </c>
      <c r="E144" s="87"/>
      <c r="F144" s="139">
        <f>SUM(F120:F143)</f>
        <v>0</v>
      </c>
      <c r="G144" s="139">
        <f>SUM(G120:G143)</f>
        <v>0</v>
      </c>
    </row>
    <row r="145" spans="1:7" ht="15" customHeight="1" x14ac:dyDescent="0.25">
      <c r="A145" s="70"/>
      <c r="B145" s="71" t="s">
        <v>1091</v>
      </c>
      <c r="C145" s="70" t="s">
        <v>637</v>
      </c>
      <c r="D145" s="70" t="s">
        <v>638</v>
      </c>
      <c r="E145" s="72"/>
      <c r="F145" s="70" t="s">
        <v>965</v>
      </c>
      <c r="G145" s="70" t="s">
        <v>639</v>
      </c>
    </row>
    <row r="146" spans="1:7" x14ac:dyDescent="0.25">
      <c r="A146" s="51" t="s">
        <v>1092</v>
      </c>
      <c r="B146" s="51" t="s">
        <v>670</v>
      </c>
      <c r="C146" s="128" t="s">
        <v>82</v>
      </c>
      <c r="G146" s="51"/>
    </row>
    <row r="147" spans="1:7" x14ac:dyDescent="0.25">
      <c r="G147" s="51"/>
    </row>
    <row r="148" spans="1:7" x14ac:dyDescent="0.25">
      <c r="B148" s="68" t="s">
        <v>671</v>
      </c>
      <c r="G148" s="51"/>
    </row>
    <row r="149" spans="1:7" x14ac:dyDescent="0.25">
      <c r="A149" s="51" t="s">
        <v>1093</v>
      </c>
      <c r="B149" s="51" t="s">
        <v>673</v>
      </c>
      <c r="C149" s="131" t="s">
        <v>82</v>
      </c>
      <c r="D149" s="132" t="s">
        <v>82</v>
      </c>
      <c r="F149" s="138" t="str">
        <f t="shared" ref="F149:F163" si="2">IF($C$157=0,"",IF(C149="[for completion]","",C149/$C$157))</f>
        <v/>
      </c>
      <c r="G149" s="138" t="str">
        <f t="shared" ref="G149:G163" si="3">IF($D$157=0,"",IF(D149="[for completion]","",D149/$D$157))</f>
        <v/>
      </c>
    </row>
    <row r="150" spans="1:7" x14ac:dyDescent="0.25">
      <c r="A150" s="51" t="s">
        <v>1094</v>
      </c>
      <c r="B150" s="51" t="s">
        <v>675</v>
      </c>
      <c r="C150" s="131" t="s">
        <v>82</v>
      </c>
      <c r="D150" s="132" t="s">
        <v>82</v>
      </c>
      <c r="F150" s="138" t="str">
        <f t="shared" si="2"/>
        <v/>
      </c>
      <c r="G150" s="138" t="str">
        <f t="shared" si="3"/>
        <v/>
      </c>
    </row>
    <row r="151" spans="1:7" x14ac:dyDescent="0.25">
      <c r="A151" s="51" t="s">
        <v>1095</v>
      </c>
      <c r="B151" s="51" t="s">
        <v>677</v>
      </c>
      <c r="C151" s="131" t="s">
        <v>82</v>
      </c>
      <c r="D151" s="132" t="s">
        <v>82</v>
      </c>
      <c r="F151" s="138" t="str">
        <f t="shared" si="2"/>
        <v/>
      </c>
      <c r="G151" s="138" t="str">
        <f t="shared" si="3"/>
        <v/>
      </c>
    </row>
    <row r="152" spans="1:7" x14ac:dyDescent="0.25">
      <c r="A152" s="51" t="s">
        <v>1096</v>
      </c>
      <c r="B152" s="51" t="s">
        <v>679</v>
      </c>
      <c r="C152" s="131" t="s">
        <v>82</v>
      </c>
      <c r="D152" s="132" t="s">
        <v>82</v>
      </c>
      <c r="F152" s="138" t="str">
        <f t="shared" si="2"/>
        <v/>
      </c>
      <c r="G152" s="138" t="str">
        <f t="shared" si="3"/>
        <v/>
      </c>
    </row>
    <row r="153" spans="1:7" x14ac:dyDescent="0.25">
      <c r="A153" s="51" t="s">
        <v>1097</v>
      </c>
      <c r="B153" s="51" t="s">
        <v>681</v>
      </c>
      <c r="C153" s="131" t="s">
        <v>82</v>
      </c>
      <c r="D153" s="132" t="s">
        <v>82</v>
      </c>
      <c r="F153" s="138" t="str">
        <f t="shared" si="2"/>
        <v/>
      </c>
      <c r="G153" s="138" t="str">
        <f t="shared" si="3"/>
        <v/>
      </c>
    </row>
    <row r="154" spans="1:7" x14ac:dyDescent="0.25">
      <c r="A154" s="51" t="s">
        <v>1098</v>
      </c>
      <c r="B154" s="51" t="s">
        <v>683</v>
      </c>
      <c r="C154" s="131" t="s">
        <v>82</v>
      </c>
      <c r="D154" s="132" t="s">
        <v>82</v>
      </c>
      <c r="F154" s="138" t="str">
        <f t="shared" si="2"/>
        <v/>
      </c>
      <c r="G154" s="138" t="str">
        <f t="shared" si="3"/>
        <v/>
      </c>
    </row>
    <row r="155" spans="1:7" x14ac:dyDescent="0.25">
      <c r="A155" s="51" t="s">
        <v>1099</v>
      </c>
      <c r="B155" s="51" t="s">
        <v>685</v>
      </c>
      <c r="C155" s="131" t="s">
        <v>82</v>
      </c>
      <c r="D155" s="132" t="s">
        <v>82</v>
      </c>
      <c r="F155" s="138" t="str">
        <f t="shared" si="2"/>
        <v/>
      </c>
      <c r="G155" s="138" t="str">
        <f t="shared" si="3"/>
        <v/>
      </c>
    </row>
    <row r="156" spans="1:7" x14ac:dyDescent="0.25">
      <c r="A156" s="51" t="s">
        <v>1100</v>
      </c>
      <c r="B156" s="51" t="s">
        <v>687</v>
      </c>
      <c r="C156" s="131" t="s">
        <v>82</v>
      </c>
      <c r="D156" s="132" t="s">
        <v>82</v>
      </c>
      <c r="F156" s="138" t="str">
        <f t="shared" si="2"/>
        <v/>
      </c>
      <c r="G156" s="138" t="str">
        <f t="shared" si="3"/>
        <v/>
      </c>
    </row>
    <row r="157" spans="1:7" x14ac:dyDescent="0.25">
      <c r="A157" s="51" t="s">
        <v>1101</v>
      </c>
      <c r="B157" s="78" t="s">
        <v>141</v>
      </c>
      <c r="C157" s="131">
        <f>SUM(C149:C156)</f>
        <v>0</v>
      </c>
      <c r="D157" s="132">
        <f>SUM(D149:D156)</f>
        <v>0</v>
      </c>
      <c r="F157" s="128">
        <f>SUM(F149:F156)</f>
        <v>0</v>
      </c>
      <c r="G157" s="128">
        <f>SUM(G149:G156)</f>
        <v>0</v>
      </c>
    </row>
    <row r="158" spans="1:7" outlineLevel="1" x14ac:dyDescent="0.25">
      <c r="A158" s="51" t="s">
        <v>1102</v>
      </c>
      <c r="B158" s="80" t="s">
        <v>690</v>
      </c>
      <c r="C158" s="131"/>
      <c r="D158" s="132"/>
      <c r="F158" s="138" t="str">
        <f t="shared" si="2"/>
        <v/>
      </c>
      <c r="G158" s="138" t="str">
        <f t="shared" si="3"/>
        <v/>
      </c>
    </row>
    <row r="159" spans="1:7" outlineLevel="1" x14ac:dyDescent="0.25">
      <c r="A159" s="51" t="s">
        <v>1103</v>
      </c>
      <c r="B159" s="80" t="s">
        <v>692</v>
      </c>
      <c r="C159" s="131"/>
      <c r="D159" s="132"/>
      <c r="F159" s="138" t="str">
        <f t="shared" si="2"/>
        <v/>
      </c>
      <c r="G159" s="138" t="str">
        <f t="shared" si="3"/>
        <v/>
      </c>
    </row>
    <row r="160" spans="1:7" outlineLevel="1" x14ac:dyDescent="0.25">
      <c r="A160" s="51" t="s">
        <v>1104</v>
      </c>
      <c r="B160" s="80" t="s">
        <v>694</v>
      </c>
      <c r="C160" s="131"/>
      <c r="D160" s="132"/>
      <c r="F160" s="138" t="str">
        <f t="shared" si="2"/>
        <v/>
      </c>
      <c r="G160" s="138" t="str">
        <f t="shared" si="3"/>
        <v/>
      </c>
    </row>
    <row r="161" spans="1:7" outlineLevel="1" x14ac:dyDescent="0.25">
      <c r="A161" s="51" t="s">
        <v>1105</v>
      </c>
      <c r="B161" s="80" t="s">
        <v>696</v>
      </c>
      <c r="C161" s="131"/>
      <c r="D161" s="132"/>
      <c r="F161" s="138" t="str">
        <f t="shared" si="2"/>
        <v/>
      </c>
      <c r="G161" s="138" t="str">
        <f t="shared" si="3"/>
        <v/>
      </c>
    </row>
    <row r="162" spans="1:7" outlineLevel="1" x14ac:dyDescent="0.25">
      <c r="A162" s="51" t="s">
        <v>1106</v>
      </c>
      <c r="B162" s="80" t="s">
        <v>698</v>
      </c>
      <c r="C162" s="131"/>
      <c r="D162" s="132"/>
      <c r="F162" s="138" t="str">
        <f t="shared" si="2"/>
        <v/>
      </c>
      <c r="G162" s="138" t="str">
        <f t="shared" si="3"/>
        <v/>
      </c>
    </row>
    <row r="163" spans="1:7" outlineLevel="1" x14ac:dyDescent="0.25">
      <c r="A163" s="51" t="s">
        <v>1107</v>
      </c>
      <c r="B163" s="80" t="s">
        <v>700</v>
      </c>
      <c r="C163" s="131"/>
      <c r="D163" s="132"/>
      <c r="F163" s="138" t="str">
        <f t="shared" si="2"/>
        <v/>
      </c>
      <c r="G163" s="138" t="str">
        <f t="shared" si="3"/>
        <v/>
      </c>
    </row>
    <row r="164" spans="1:7" outlineLevel="1" x14ac:dyDescent="0.25">
      <c r="A164" s="51" t="s">
        <v>1108</v>
      </c>
      <c r="B164" s="80"/>
      <c r="F164" s="77"/>
      <c r="G164" s="77"/>
    </row>
    <row r="165" spans="1:7" outlineLevel="1" x14ac:dyDescent="0.25">
      <c r="A165" s="51" t="s">
        <v>1109</v>
      </c>
      <c r="B165" s="80"/>
      <c r="F165" s="77"/>
      <c r="G165" s="77"/>
    </row>
    <row r="166" spans="1:7" outlineLevel="1" x14ac:dyDescent="0.25">
      <c r="A166" s="51" t="s">
        <v>1110</v>
      </c>
      <c r="B166" s="80"/>
      <c r="F166" s="77"/>
      <c r="G166" s="77"/>
    </row>
    <row r="167" spans="1:7" ht="15" customHeight="1" x14ac:dyDescent="0.25">
      <c r="A167" s="70"/>
      <c r="B167" s="71" t="s">
        <v>1111</v>
      </c>
      <c r="C167" s="70" t="s">
        <v>637</v>
      </c>
      <c r="D167" s="70" t="s">
        <v>638</v>
      </c>
      <c r="E167" s="72"/>
      <c r="F167" s="70" t="s">
        <v>965</v>
      </c>
      <c r="G167" s="70" t="s">
        <v>639</v>
      </c>
    </row>
    <row r="168" spans="1:7" x14ac:dyDescent="0.25">
      <c r="A168" s="51" t="s">
        <v>1112</v>
      </c>
      <c r="B168" s="51" t="s">
        <v>670</v>
      </c>
      <c r="C168" s="128" t="s">
        <v>115</v>
      </c>
      <c r="G168" s="51"/>
    </row>
    <row r="169" spans="1:7" x14ac:dyDescent="0.25">
      <c r="G169" s="51"/>
    </row>
    <row r="170" spans="1:7" x14ac:dyDescent="0.25">
      <c r="B170" s="68" t="s">
        <v>671</v>
      </c>
      <c r="G170" s="51"/>
    </row>
    <row r="171" spans="1:7" x14ac:dyDescent="0.25">
      <c r="A171" s="51" t="s">
        <v>1113</v>
      </c>
      <c r="B171" s="51" t="s">
        <v>673</v>
      </c>
      <c r="C171" s="131" t="s">
        <v>115</v>
      </c>
      <c r="D171" s="132" t="s">
        <v>115</v>
      </c>
      <c r="F171" s="138" t="str">
        <f>IF($C$179=0,"",IF(C171="[Mark as ND1 if not relevant]","",C171/$C$179))</f>
        <v/>
      </c>
      <c r="G171" s="138" t="str">
        <f>IF($D$179=0,"",IF(D171="[Mark as ND1 if not relevant]","",D171/$D$179))</f>
        <v/>
      </c>
    </row>
    <row r="172" spans="1:7" x14ac:dyDescent="0.25">
      <c r="A172" s="51" t="s">
        <v>1114</v>
      </c>
      <c r="B172" s="51" t="s">
        <v>675</v>
      </c>
      <c r="C172" s="131" t="s">
        <v>115</v>
      </c>
      <c r="D172" s="132" t="s">
        <v>115</v>
      </c>
      <c r="F172" s="138" t="str">
        <f t="shared" ref="F172:F178" si="4">IF($C$179=0,"",IF(C172="[Mark as ND1 if not relevant]","",C172/$C$179))</f>
        <v/>
      </c>
      <c r="G172" s="138" t="str">
        <f t="shared" ref="G172:G178" si="5">IF($D$179=0,"",IF(D172="[Mark as ND1 if not relevant]","",D172/$D$179))</f>
        <v/>
      </c>
    </row>
    <row r="173" spans="1:7" x14ac:dyDescent="0.25">
      <c r="A173" s="51" t="s">
        <v>1115</v>
      </c>
      <c r="B173" s="51" t="s">
        <v>677</v>
      </c>
      <c r="C173" s="131" t="s">
        <v>115</v>
      </c>
      <c r="D173" s="132" t="s">
        <v>115</v>
      </c>
      <c r="F173" s="138" t="str">
        <f t="shared" si="4"/>
        <v/>
      </c>
      <c r="G173" s="138" t="str">
        <f t="shared" si="5"/>
        <v/>
      </c>
    </row>
    <row r="174" spans="1:7" x14ac:dyDescent="0.25">
      <c r="A174" s="51" t="s">
        <v>1116</v>
      </c>
      <c r="B174" s="51" t="s">
        <v>679</v>
      </c>
      <c r="C174" s="131" t="s">
        <v>115</v>
      </c>
      <c r="D174" s="132" t="s">
        <v>115</v>
      </c>
      <c r="F174" s="138" t="str">
        <f t="shared" si="4"/>
        <v/>
      </c>
      <c r="G174" s="138" t="str">
        <f t="shared" si="5"/>
        <v/>
      </c>
    </row>
    <row r="175" spans="1:7" x14ac:dyDescent="0.25">
      <c r="A175" s="51" t="s">
        <v>1117</v>
      </c>
      <c r="B175" s="51" t="s">
        <v>681</v>
      </c>
      <c r="C175" s="131" t="s">
        <v>115</v>
      </c>
      <c r="D175" s="132" t="s">
        <v>115</v>
      </c>
      <c r="F175" s="138" t="str">
        <f t="shared" si="4"/>
        <v/>
      </c>
      <c r="G175" s="138" t="str">
        <f t="shared" si="5"/>
        <v/>
      </c>
    </row>
    <row r="176" spans="1:7" x14ac:dyDescent="0.25">
      <c r="A176" s="51" t="s">
        <v>1118</v>
      </c>
      <c r="B176" s="51" t="s">
        <v>683</v>
      </c>
      <c r="C176" s="131" t="s">
        <v>115</v>
      </c>
      <c r="D176" s="132" t="s">
        <v>115</v>
      </c>
      <c r="F176" s="138" t="str">
        <f t="shared" si="4"/>
        <v/>
      </c>
      <c r="G176" s="138" t="str">
        <f t="shared" si="5"/>
        <v/>
      </c>
    </row>
    <row r="177" spans="1:7" x14ac:dyDescent="0.25">
      <c r="A177" s="51" t="s">
        <v>1119</v>
      </c>
      <c r="B177" s="51" t="s">
        <v>685</v>
      </c>
      <c r="C177" s="131" t="s">
        <v>115</v>
      </c>
      <c r="D177" s="132" t="s">
        <v>115</v>
      </c>
      <c r="F177" s="138" t="str">
        <f t="shared" si="4"/>
        <v/>
      </c>
      <c r="G177" s="138" t="str">
        <f t="shared" si="5"/>
        <v/>
      </c>
    </row>
    <row r="178" spans="1:7" x14ac:dyDescent="0.25">
      <c r="A178" s="51" t="s">
        <v>1120</v>
      </c>
      <c r="B178" s="51" t="s">
        <v>687</v>
      </c>
      <c r="C178" s="131" t="s">
        <v>115</v>
      </c>
      <c r="D178" s="132" t="s">
        <v>115</v>
      </c>
      <c r="F178" s="138" t="str">
        <f t="shared" si="4"/>
        <v/>
      </c>
      <c r="G178" s="138" t="str">
        <f t="shared" si="5"/>
        <v/>
      </c>
    </row>
    <row r="179" spans="1:7" x14ac:dyDescent="0.25">
      <c r="A179" s="51" t="s">
        <v>1121</v>
      </c>
      <c r="B179" s="78" t="s">
        <v>141</v>
      </c>
      <c r="C179" s="131">
        <f>SUM(C171:C178)</f>
        <v>0</v>
      </c>
      <c r="D179" s="132">
        <f>SUM(D171:D178)</f>
        <v>0</v>
      </c>
      <c r="F179" s="128">
        <f>SUM(F171:F178)</f>
        <v>0</v>
      </c>
      <c r="G179" s="128">
        <f>SUM(G171:G178)</f>
        <v>0</v>
      </c>
    </row>
    <row r="180" spans="1:7" outlineLevel="1" x14ac:dyDescent="0.25">
      <c r="A180" s="51" t="s">
        <v>1122</v>
      </c>
      <c r="B180" s="80" t="s">
        <v>690</v>
      </c>
      <c r="C180" s="131"/>
      <c r="D180" s="132"/>
      <c r="F180" s="138" t="str">
        <f t="shared" ref="F180:F185" si="6">IF($C$179=0,"",IF(C180="[for completion]","",C180/$C$179))</f>
        <v/>
      </c>
      <c r="G180" s="138" t="str">
        <f t="shared" ref="G180:G185" si="7">IF($D$179=0,"",IF(D180="[for completion]","",D180/$D$179))</f>
        <v/>
      </c>
    </row>
    <row r="181" spans="1:7" outlineLevel="1" x14ac:dyDescent="0.25">
      <c r="A181" s="51" t="s">
        <v>1123</v>
      </c>
      <c r="B181" s="80" t="s">
        <v>692</v>
      </c>
      <c r="C181" s="131"/>
      <c r="D181" s="132"/>
      <c r="F181" s="138" t="str">
        <f t="shared" si="6"/>
        <v/>
      </c>
      <c r="G181" s="138" t="str">
        <f t="shared" si="7"/>
        <v/>
      </c>
    </row>
    <row r="182" spans="1:7" outlineLevel="1" x14ac:dyDescent="0.25">
      <c r="A182" s="51" t="s">
        <v>1124</v>
      </c>
      <c r="B182" s="80" t="s">
        <v>694</v>
      </c>
      <c r="C182" s="131"/>
      <c r="D182" s="132"/>
      <c r="F182" s="138" t="str">
        <f t="shared" si="6"/>
        <v/>
      </c>
      <c r="G182" s="138" t="str">
        <f t="shared" si="7"/>
        <v/>
      </c>
    </row>
    <row r="183" spans="1:7" outlineLevel="1" x14ac:dyDescent="0.25">
      <c r="A183" s="51" t="s">
        <v>1125</v>
      </c>
      <c r="B183" s="80" t="s">
        <v>696</v>
      </c>
      <c r="C183" s="131"/>
      <c r="D183" s="132"/>
      <c r="F183" s="138" t="str">
        <f t="shared" si="6"/>
        <v/>
      </c>
      <c r="G183" s="138" t="str">
        <f t="shared" si="7"/>
        <v/>
      </c>
    </row>
    <row r="184" spans="1:7" outlineLevel="1" x14ac:dyDescent="0.25">
      <c r="A184" s="51" t="s">
        <v>1126</v>
      </c>
      <c r="B184" s="80" t="s">
        <v>698</v>
      </c>
      <c r="C184" s="131"/>
      <c r="D184" s="132"/>
      <c r="F184" s="138" t="str">
        <f t="shared" si="6"/>
        <v/>
      </c>
      <c r="G184" s="138" t="str">
        <f t="shared" si="7"/>
        <v/>
      </c>
    </row>
    <row r="185" spans="1:7" outlineLevel="1" x14ac:dyDescent="0.25">
      <c r="A185" s="51" t="s">
        <v>1127</v>
      </c>
      <c r="B185" s="80" t="s">
        <v>700</v>
      </c>
      <c r="C185" s="131"/>
      <c r="D185" s="132"/>
      <c r="F185" s="138" t="str">
        <f t="shared" si="6"/>
        <v/>
      </c>
      <c r="G185" s="138" t="str">
        <f t="shared" si="7"/>
        <v/>
      </c>
    </row>
    <row r="186" spans="1:7" outlineLevel="1" x14ac:dyDescent="0.25">
      <c r="A186" s="51" t="s">
        <v>1128</v>
      </c>
      <c r="B186" s="80"/>
      <c r="F186" s="77"/>
      <c r="G186" s="77"/>
    </row>
    <row r="187" spans="1:7" outlineLevel="1" x14ac:dyDescent="0.25">
      <c r="A187" s="51" t="s">
        <v>1129</v>
      </c>
      <c r="B187" s="80"/>
      <c r="F187" s="77"/>
      <c r="G187" s="77"/>
    </row>
    <row r="188" spans="1:7" outlineLevel="1" x14ac:dyDescent="0.25">
      <c r="A188" s="51" t="s">
        <v>1130</v>
      </c>
      <c r="B188" s="80"/>
      <c r="F188" s="77"/>
      <c r="G188" s="77"/>
    </row>
    <row r="189" spans="1:7" ht="15" customHeight="1" x14ac:dyDescent="0.25">
      <c r="A189" s="70"/>
      <c r="B189" s="71" t="s">
        <v>1131</v>
      </c>
      <c r="C189" s="70" t="s">
        <v>965</v>
      </c>
      <c r="D189" s="70" t="s">
        <v>2961</v>
      </c>
      <c r="E189" s="72"/>
      <c r="F189" s="70"/>
      <c r="G189" s="70"/>
    </row>
    <row r="190" spans="1:7" x14ac:dyDescent="0.25">
      <c r="A190" s="51" t="s">
        <v>1132</v>
      </c>
      <c r="B190" s="68" t="s">
        <v>560</v>
      </c>
      <c r="C190" s="128" t="s">
        <v>82</v>
      </c>
      <c r="D190" s="131" t="s">
        <v>82</v>
      </c>
      <c r="E190" s="128"/>
      <c r="F190" s="128"/>
      <c r="G190" s="87"/>
    </row>
    <row r="191" spans="1:7" x14ac:dyDescent="0.25">
      <c r="A191" s="51" t="s">
        <v>1133</v>
      </c>
      <c r="B191" s="68" t="s">
        <v>560</v>
      </c>
      <c r="C191" s="128" t="s">
        <v>82</v>
      </c>
      <c r="D191" s="131" t="s">
        <v>82</v>
      </c>
      <c r="E191" s="128"/>
      <c r="F191" s="128"/>
      <c r="G191" s="87"/>
    </row>
    <row r="192" spans="1:7" x14ac:dyDescent="0.25">
      <c r="A192" s="51" t="s">
        <v>1134</v>
      </c>
      <c r="B192" s="68" t="s">
        <v>560</v>
      </c>
      <c r="C192" s="128" t="s">
        <v>82</v>
      </c>
      <c r="D192" s="131" t="s">
        <v>82</v>
      </c>
      <c r="E192" s="87"/>
      <c r="F192" s="87"/>
      <c r="G192" s="87"/>
    </row>
    <row r="193" spans="1:7" x14ac:dyDescent="0.25">
      <c r="A193" s="51" t="s">
        <v>1135</v>
      </c>
      <c r="B193" s="68" t="s">
        <v>560</v>
      </c>
      <c r="C193" s="128" t="s">
        <v>82</v>
      </c>
      <c r="D193" s="131" t="s">
        <v>82</v>
      </c>
      <c r="E193" s="87"/>
      <c r="F193" s="87"/>
      <c r="G193" s="87"/>
    </row>
    <row r="194" spans="1:7" x14ac:dyDescent="0.25">
      <c r="A194" s="51" t="s">
        <v>1136</v>
      </c>
      <c r="B194" s="68" t="s">
        <v>560</v>
      </c>
      <c r="C194" s="128" t="s">
        <v>82</v>
      </c>
      <c r="D194" s="131" t="s">
        <v>82</v>
      </c>
      <c r="E194" s="87"/>
      <c r="F194" s="87"/>
      <c r="G194" s="87"/>
    </row>
    <row r="195" spans="1:7" x14ac:dyDescent="0.25">
      <c r="A195" s="51" t="s">
        <v>1137</v>
      </c>
      <c r="B195" s="68" t="s">
        <v>560</v>
      </c>
      <c r="C195" s="128" t="s">
        <v>82</v>
      </c>
      <c r="D195" s="131" t="s">
        <v>82</v>
      </c>
      <c r="E195" s="87"/>
      <c r="F195" s="87"/>
      <c r="G195" s="87"/>
    </row>
    <row r="196" spans="1:7" x14ac:dyDescent="0.25">
      <c r="A196" s="51" t="s">
        <v>1138</v>
      </c>
      <c r="B196" s="68" t="s">
        <v>560</v>
      </c>
      <c r="C196" s="128" t="s">
        <v>82</v>
      </c>
      <c r="D196" s="131" t="s">
        <v>82</v>
      </c>
      <c r="E196" s="87"/>
      <c r="F196" s="87"/>
      <c r="G196" s="87"/>
    </row>
    <row r="197" spans="1:7" x14ac:dyDescent="0.25">
      <c r="A197" s="51" t="s">
        <v>1139</v>
      </c>
      <c r="B197" s="68" t="s">
        <v>560</v>
      </c>
      <c r="C197" s="128" t="s">
        <v>82</v>
      </c>
      <c r="D197" s="131" t="s">
        <v>82</v>
      </c>
      <c r="E197" s="87"/>
      <c r="F197" s="87"/>
    </row>
    <row r="198" spans="1:7" x14ac:dyDescent="0.25">
      <c r="A198" s="51" t="s">
        <v>1140</v>
      </c>
      <c r="B198" s="68" t="s">
        <v>560</v>
      </c>
      <c r="C198" s="128" t="s">
        <v>82</v>
      </c>
      <c r="D198" s="131" t="s">
        <v>82</v>
      </c>
      <c r="E198" s="87"/>
      <c r="F198" s="87"/>
    </row>
    <row r="199" spans="1:7" x14ac:dyDescent="0.25">
      <c r="A199" s="51" t="s">
        <v>1141</v>
      </c>
      <c r="B199" s="68" t="s">
        <v>560</v>
      </c>
      <c r="C199" s="128" t="s">
        <v>82</v>
      </c>
      <c r="D199" s="131" t="s">
        <v>82</v>
      </c>
      <c r="E199" s="87"/>
      <c r="F199" s="87"/>
    </row>
    <row r="200" spans="1:7" x14ac:dyDescent="0.25">
      <c r="A200" s="51" t="s">
        <v>1142</v>
      </c>
      <c r="B200" s="68" t="s">
        <v>560</v>
      </c>
      <c r="C200" s="128" t="s">
        <v>82</v>
      </c>
      <c r="D200" s="131" t="s">
        <v>82</v>
      </c>
      <c r="E200" s="87"/>
      <c r="F200" s="87"/>
    </row>
    <row r="201" spans="1:7" x14ac:dyDescent="0.25">
      <c r="A201" s="51" t="s">
        <v>1143</v>
      </c>
      <c r="B201" s="68" t="s">
        <v>560</v>
      </c>
      <c r="C201" s="128" t="s">
        <v>82</v>
      </c>
      <c r="D201" s="131" t="s">
        <v>82</v>
      </c>
      <c r="E201" s="87"/>
      <c r="F201" s="87"/>
    </row>
    <row r="202" spans="1:7" x14ac:dyDescent="0.25">
      <c r="A202" s="51" t="s">
        <v>1144</v>
      </c>
      <c r="B202" s="68" t="s">
        <v>560</v>
      </c>
      <c r="C202" s="128" t="s">
        <v>82</v>
      </c>
      <c r="D202" s="131" t="s">
        <v>82</v>
      </c>
    </row>
    <row r="203" spans="1:7" x14ac:dyDescent="0.25">
      <c r="A203" s="51" t="s">
        <v>1145</v>
      </c>
      <c r="B203" s="68" t="s">
        <v>560</v>
      </c>
      <c r="C203" s="128" t="s">
        <v>82</v>
      </c>
      <c r="D203" s="131" t="s">
        <v>82</v>
      </c>
    </row>
    <row r="204" spans="1:7" x14ac:dyDescent="0.25">
      <c r="A204" s="51" t="s">
        <v>1146</v>
      </c>
      <c r="B204" s="68" t="s">
        <v>560</v>
      </c>
      <c r="C204" s="128" t="s">
        <v>82</v>
      </c>
      <c r="D204" s="131" t="s">
        <v>82</v>
      </c>
    </row>
    <row r="205" spans="1:7" x14ac:dyDescent="0.25">
      <c r="A205" s="51" t="s">
        <v>1147</v>
      </c>
      <c r="B205" s="68" t="s">
        <v>560</v>
      </c>
      <c r="C205" s="128" t="s">
        <v>82</v>
      </c>
      <c r="D205" s="131" t="s">
        <v>82</v>
      </c>
    </row>
    <row r="206" spans="1:7" x14ac:dyDescent="0.25">
      <c r="A206" s="51" t="s">
        <v>1148</v>
      </c>
      <c r="B206" s="68" t="s">
        <v>560</v>
      </c>
      <c r="C206" s="128" t="s">
        <v>82</v>
      </c>
      <c r="D206" s="131" t="s">
        <v>82</v>
      </c>
    </row>
    <row r="207" spans="1:7" outlineLevel="1" x14ac:dyDescent="0.25">
      <c r="A207" s="51" t="s">
        <v>1149</v>
      </c>
    </row>
    <row r="208" spans="1:7" outlineLevel="1" x14ac:dyDescent="0.25">
      <c r="A208" s="51" t="s">
        <v>1150</v>
      </c>
    </row>
    <row r="209" spans="1:7" outlineLevel="1" x14ac:dyDescent="0.25">
      <c r="A209" s="51" t="s">
        <v>1151</v>
      </c>
    </row>
    <row r="210" spans="1:7" outlineLevel="1" x14ac:dyDescent="0.25">
      <c r="A210" s="51" t="s">
        <v>1152</v>
      </c>
    </row>
    <row r="211" spans="1:7" outlineLevel="1" x14ac:dyDescent="0.25">
      <c r="A211" s="51" t="s">
        <v>1153</v>
      </c>
    </row>
    <row r="212" spans="1:7" x14ac:dyDescent="0.25">
      <c r="A212" s="70"/>
      <c r="B212" s="71" t="s">
        <v>2962</v>
      </c>
      <c r="C212" s="70" t="s">
        <v>965</v>
      </c>
      <c r="D212" s="70" t="s">
        <v>2961</v>
      </c>
      <c r="E212" s="72"/>
      <c r="F212" s="70"/>
      <c r="G212" s="70"/>
    </row>
    <row r="213" spans="1:7" x14ac:dyDescent="0.25">
      <c r="A213" s="210" t="s">
        <v>2963</v>
      </c>
      <c r="B213" s="220" t="s">
        <v>560</v>
      </c>
      <c r="C213" s="221" t="s">
        <v>82</v>
      </c>
      <c r="D213" s="131" t="s">
        <v>82</v>
      </c>
    </row>
    <row r="214" spans="1:7" x14ac:dyDescent="0.25">
      <c r="A214" s="210" t="s">
        <v>2964</v>
      </c>
      <c r="B214" s="220" t="s">
        <v>560</v>
      </c>
      <c r="C214" s="221" t="s">
        <v>82</v>
      </c>
      <c r="D214" s="131" t="s">
        <v>82</v>
      </c>
    </row>
    <row r="215" spans="1:7" x14ac:dyDescent="0.25">
      <c r="A215" s="210" t="s">
        <v>2965</v>
      </c>
      <c r="B215" s="220" t="s">
        <v>560</v>
      </c>
      <c r="C215" s="221" t="s">
        <v>82</v>
      </c>
      <c r="D215" s="131" t="s">
        <v>82</v>
      </c>
    </row>
    <row r="216" spans="1:7" x14ac:dyDescent="0.25">
      <c r="A216" s="210" t="s">
        <v>2966</v>
      </c>
      <c r="B216" s="220" t="s">
        <v>560</v>
      </c>
      <c r="C216" s="221" t="s">
        <v>82</v>
      </c>
      <c r="D216" s="131" t="s">
        <v>82</v>
      </c>
    </row>
    <row r="217" spans="1:7" x14ac:dyDescent="0.25">
      <c r="A217" s="210" t="s">
        <v>2967</v>
      </c>
      <c r="B217" s="220" t="s">
        <v>560</v>
      </c>
      <c r="C217" s="221" t="s">
        <v>82</v>
      </c>
      <c r="D217" s="131" t="s">
        <v>82</v>
      </c>
    </row>
    <row r="218" spans="1:7" x14ac:dyDescent="0.25">
      <c r="A218" s="210" t="s">
        <v>2968</v>
      </c>
      <c r="B218" s="220" t="s">
        <v>560</v>
      </c>
      <c r="C218" s="221" t="s">
        <v>82</v>
      </c>
      <c r="D218" s="131" t="s">
        <v>82</v>
      </c>
    </row>
    <row r="219" spans="1:7" x14ac:dyDescent="0.25">
      <c r="A219" s="210" t="s">
        <v>2969</v>
      </c>
      <c r="B219" s="220" t="s">
        <v>560</v>
      </c>
      <c r="C219" s="221" t="s">
        <v>82</v>
      </c>
      <c r="D219" s="131" t="s">
        <v>82</v>
      </c>
    </row>
    <row r="220" spans="1:7" x14ac:dyDescent="0.25">
      <c r="A220" s="210" t="s">
        <v>2970</v>
      </c>
      <c r="B220" s="220" t="s">
        <v>560</v>
      </c>
      <c r="C220" s="221" t="s">
        <v>82</v>
      </c>
      <c r="D220" s="131" t="s">
        <v>82</v>
      </c>
    </row>
    <row r="221" spans="1:7" x14ac:dyDescent="0.25">
      <c r="A221" s="210" t="s">
        <v>2971</v>
      </c>
      <c r="B221" s="220" t="s">
        <v>560</v>
      </c>
      <c r="C221" s="221" t="s">
        <v>82</v>
      </c>
      <c r="D221" s="131" t="s">
        <v>82</v>
      </c>
    </row>
    <row r="222" spans="1:7" x14ac:dyDescent="0.25">
      <c r="A222" s="210" t="s">
        <v>2972</v>
      </c>
      <c r="B222" s="220" t="s">
        <v>560</v>
      </c>
      <c r="C222" s="221" t="s">
        <v>82</v>
      </c>
      <c r="D222" s="131" t="s">
        <v>82</v>
      </c>
    </row>
    <row r="223" spans="1:7" x14ac:dyDescent="0.25">
      <c r="A223" s="210" t="s">
        <v>2973</v>
      </c>
      <c r="B223" s="220" t="s">
        <v>560</v>
      </c>
      <c r="C223" s="221" t="s">
        <v>82</v>
      </c>
      <c r="D223" s="131" t="s">
        <v>82</v>
      </c>
    </row>
    <row r="224" spans="1:7" x14ac:dyDescent="0.25">
      <c r="A224" s="210" t="s">
        <v>2974</v>
      </c>
      <c r="B224" s="220" t="s">
        <v>560</v>
      </c>
      <c r="C224" s="221" t="s">
        <v>82</v>
      </c>
      <c r="D224" s="131" t="s">
        <v>82</v>
      </c>
    </row>
    <row r="225" spans="1:7" x14ac:dyDescent="0.25">
      <c r="A225" s="210" t="s">
        <v>2975</v>
      </c>
      <c r="B225" s="220" t="s">
        <v>560</v>
      </c>
      <c r="C225" s="221" t="s">
        <v>82</v>
      </c>
      <c r="D225" s="131" t="s">
        <v>82</v>
      </c>
    </row>
    <row r="226" spans="1:7" x14ac:dyDescent="0.25">
      <c r="A226" s="210" t="s">
        <v>2976</v>
      </c>
      <c r="B226" s="220" t="s">
        <v>560</v>
      </c>
      <c r="C226" s="221" t="s">
        <v>82</v>
      </c>
      <c r="D226" s="131" t="s">
        <v>82</v>
      </c>
    </row>
    <row r="227" spans="1:7" x14ac:dyDescent="0.25">
      <c r="A227" s="210" t="s">
        <v>2977</v>
      </c>
      <c r="B227" s="220" t="s">
        <v>560</v>
      </c>
      <c r="C227" s="221" t="s">
        <v>82</v>
      </c>
      <c r="D227" s="131" t="s">
        <v>82</v>
      </c>
    </row>
    <row r="228" spans="1:7" x14ac:dyDescent="0.25">
      <c r="A228" s="210" t="s">
        <v>2978</v>
      </c>
      <c r="B228" s="220" t="s">
        <v>560</v>
      </c>
      <c r="C228" s="221" t="s">
        <v>82</v>
      </c>
      <c r="D228" s="131" t="s">
        <v>82</v>
      </c>
    </row>
    <row r="229" spans="1:7" x14ac:dyDescent="0.25">
      <c r="A229" s="210" t="s">
        <v>2979</v>
      </c>
      <c r="B229" s="220" t="s">
        <v>560</v>
      </c>
      <c r="C229" s="221" t="s">
        <v>82</v>
      </c>
      <c r="D229" s="131" t="s">
        <v>82</v>
      </c>
    </row>
    <row r="230" spans="1:7" x14ac:dyDescent="0.25">
      <c r="A230" s="51" t="s">
        <v>3037</v>
      </c>
      <c r="B230" s="220"/>
      <c r="C230" s="221"/>
      <c r="D230" s="131"/>
    </row>
    <row r="231" spans="1:7" x14ac:dyDescent="0.25">
      <c r="A231" s="51" t="s">
        <v>3038</v>
      </c>
      <c r="B231" s="220"/>
      <c r="C231" s="221"/>
      <c r="D231" s="131"/>
    </row>
    <row r="232" spans="1:7" x14ac:dyDescent="0.25">
      <c r="A232" s="51" t="s">
        <v>3039</v>
      </c>
      <c r="B232" s="220"/>
      <c r="C232" s="221"/>
      <c r="D232" s="131"/>
    </row>
    <row r="233" spans="1:7" x14ac:dyDescent="0.25">
      <c r="A233" s="51" t="s">
        <v>3040</v>
      </c>
      <c r="B233" s="220"/>
      <c r="C233" s="221"/>
      <c r="D233" s="131"/>
    </row>
    <row r="234" spans="1:7" x14ac:dyDescent="0.25">
      <c r="A234" s="51" t="s">
        <v>3041</v>
      </c>
      <c r="B234" s="220"/>
      <c r="C234" s="221"/>
      <c r="D234" s="131"/>
    </row>
    <row r="235" spans="1:7" x14ac:dyDescent="0.25">
      <c r="A235" s="70"/>
      <c r="B235" s="71" t="s">
        <v>2980</v>
      </c>
      <c r="C235" s="70" t="s">
        <v>965</v>
      </c>
      <c r="D235" s="70" t="s">
        <v>2961</v>
      </c>
      <c r="E235" s="72"/>
      <c r="F235" s="70"/>
      <c r="G235" s="70"/>
    </row>
    <row r="236" spans="1:7" x14ac:dyDescent="0.25">
      <c r="A236" s="210" t="s">
        <v>2981</v>
      </c>
      <c r="B236" s="220" t="s">
        <v>560</v>
      </c>
      <c r="C236" s="221" t="s">
        <v>82</v>
      </c>
      <c r="D236" s="131" t="s">
        <v>82</v>
      </c>
    </row>
    <row r="237" spans="1:7" x14ac:dyDescent="0.25">
      <c r="A237" s="210" t="s">
        <v>2982</v>
      </c>
      <c r="B237" s="220" t="s">
        <v>560</v>
      </c>
      <c r="C237" s="221" t="s">
        <v>82</v>
      </c>
      <c r="D237" s="131" t="s">
        <v>82</v>
      </c>
    </row>
    <row r="238" spans="1:7" x14ac:dyDescent="0.25">
      <c r="A238" s="210" t="s">
        <v>2983</v>
      </c>
      <c r="B238" s="220" t="s">
        <v>560</v>
      </c>
      <c r="C238" s="221" t="s">
        <v>82</v>
      </c>
      <c r="D238" s="131" t="s">
        <v>82</v>
      </c>
    </row>
    <row r="239" spans="1:7" x14ac:dyDescent="0.25">
      <c r="A239" s="210" t="s">
        <v>2984</v>
      </c>
      <c r="B239" s="220" t="s">
        <v>560</v>
      </c>
      <c r="C239" s="221" t="s">
        <v>82</v>
      </c>
      <c r="D239" s="131" t="s">
        <v>82</v>
      </c>
    </row>
    <row r="240" spans="1:7" x14ac:dyDescent="0.25">
      <c r="A240" s="210" t="s">
        <v>2985</v>
      </c>
      <c r="B240" s="220" t="s">
        <v>560</v>
      </c>
      <c r="C240" s="221" t="s">
        <v>82</v>
      </c>
      <c r="D240" s="131" t="s">
        <v>82</v>
      </c>
    </row>
    <row r="241" spans="1:4" x14ac:dyDescent="0.25">
      <c r="A241" s="210" t="s">
        <v>2986</v>
      </c>
      <c r="B241" s="220" t="s">
        <v>560</v>
      </c>
      <c r="C241" s="221" t="s">
        <v>82</v>
      </c>
      <c r="D241" s="131" t="s">
        <v>82</v>
      </c>
    </row>
    <row r="242" spans="1:4" x14ac:dyDescent="0.25">
      <c r="A242" s="210" t="s">
        <v>2987</v>
      </c>
      <c r="B242" s="220" t="s">
        <v>560</v>
      </c>
      <c r="C242" s="221" t="s">
        <v>82</v>
      </c>
      <c r="D242" s="131" t="s">
        <v>82</v>
      </c>
    </row>
    <row r="243" spans="1:4" x14ac:dyDescent="0.25">
      <c r="A243" s="210" t="s">
        <v>2988</v>
      </c>
      <c r="B243" s="220" t="s">
        <v>560</v>
      </c>
      <c r="C243" s="221" t="s">
        <v>82</v>
      </c>
      <c r="D243" s="131" t="s">
        <v>82</v>
      </c>
    </row>
    <row r="244" spans="1:4" x14ac:dyDescent="0.25">
      <c r="A244" s="210" t="s">
        <v>2989</v>
      </c>
      <c r="B244" s="220" t="s">
        <v>560</v>
      </c>
      <c r="C244" s="221" t="s">
        <v>82</v>
      </c>
      <c r="D244" s="131" t="s">
        <v>82</v>
      </c>
    </row>
    <row r="245" spans="1:4" x14ac:dyDescent="0.25">
      <c r="A245" s="210" t="s">
        <v>2990</v>
      </c>
      <c r="B245" s="220" t="s">
        <v>560</v>
      </c>
      <c r="C245" s="221" t="s">
        <v>82</v>
      </c>
      <c r="D245" s="131" t="s">
        <v>82</v>
      </c>
    </row>
    <row r="246" spans="1:4" x14ac:dyDescent="0.25">
      <c r="A246" s="210" t="s">
        <v>2991</v>
      </c>
      <c r="B246" s="220" t="s">
        <v>560</v>
      </c>
      <c r="C246" s="221" t="s">
        <v>82</v>
      </c>
      <c r="D246" s="131" t="s">
        <v>82</v>
      </c>
    </row>
    <row r="247" spans="1:4" x14ac:dyDescent="0.25">
      <c r="A247" s="210" t="s">
        <v>2992</v>
      </c>
      <c r="B247" s="220" t="s">
        <v>560</v>
      </c>
      <c r="C247" s="221" t="s">
        <v>82</v>
      </c>
      <c r="D247" s="131" t="s">
        <v>82</v>
      </c>
    </row>
    <row r="248" spans="1:4" x14ac:dyDescent="0.25">
      <c r="A248" s="210" t="s">
        <v>2993</v>
      </c>
      <c r="B248" s="220" t="s">
        <v>560</v>
      </c>
      <c r="C248" s="221" t="s">
        <v>82</v>
      </c>
      <c r="D248" s="131" t="s">
        <v>82</v>
      </c>
    </row>
    <row r="249" spans="1:4" x14ac:dyDescent="0.25">
      <c r="A249" s="210" t="s">
        <v>2994</v>
      </c>
      <c r="B249" s="220" t="s">
        <v>560</v>
      </c>
      <c r="C249" s="221" t="s">
        <v>82</v>
      </c>
      <c r="D249" s="131" t="s">
        <v>82</v>
      </c>
    </row>
    <row r="250" spans="1:4" x14ac:dyDescent="0.25">
      <c r="A250" s="210" t="s">
        <v>2995</v>
      </c>
      <c r="B250" s="220" t="s">
        <v>560</v>
      </c>
      <c r="C250" s="221" t="s">
        <v>82</v>
      </c>
      <c r="D250" s="131" t="s">
        <v>82</v>
      </c>
    </row>
    <row r="251" spans="1:4" x14ac:dyDescent="0.25">
      <c r="A251" s="210" t="s">
        <v>2996</v>
      </c>
      <c r="B251" s="220" t="s">
        <v>560</v>
      </c>
      <c r="C251" s="221" t="s">
        <v>82</v>
      </c>
      <c r="D251" s="131" t="s">
        <v>82</v>
      </c>
    </row>
    <row r="252" spans="1:4" x14ac:dyDescent="0.25">
      <c r="A252" s="210" t="s">
        <v>2997</v>
      </c>
      <c r="B252" s="220" t="s">
        <v>560</v>
      </c>
      <c r="C252" s="221" t="s">
        <v>82</v>
      </c>
      <c r="D252" s="131" t="s">
        <v>82</v>
      </c>
    </row>
    <row r="253" spans="1:4" x14ac:dyDescent="0.25">
      <c r="A253" s="51" t="s">
        <v>3042</v>
      </c>
    </row>
    <row r="254" spans="1:4" x14ac:dyDescent="0.25">
      <c r="A254" s="51" t="s">
        <v>3043</v>
      </c>
    </row>
    <row r="255" spans="1:4" x14ac:dyDescent="0.25">
      <c r="A255" s="51" t="s">
        <v>3044</v>
      </c>
    </row>
    <row r="256" spans="1:4" x14ac:dyDescent="0.25">
      <c r="A256" s="51" t="s">
        <v>3045</v>
      </c>
    </row>
    <row r="257" spans="1:1" x14ac:dyDescent="0.25">
      <c r="A257" s="51" t="s">
        <v>3046</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C56" sqref="C56"/>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1154</v>
      </c>
      <c r="B1" s="48"/>
      <c r="C1" s="214" t="s">
        <v>2955</v>
      </c>
    </row>
    <row r="2" spans="1:3" x14ac:dyDescent="0.25">
      <c r="B2" s="49"/>
      <c r="C2" s="49"/>
    </row>
    <row r="3" spans="1:3" x14ac:dyDescent="0.25">
      <c r="A3" s="99" t="s">
        <v>1155</v>
      </c>
      <c r="B3" s="100"/>
      <c r="C3" s="49"/>
    </row>
    <row r="4" spans="1:3" x14ac:dyDescent="0.25">
      <c r="C4" s="49"/>
    </row>
    <row r="5" spans="1:3" ht="37.5" x14ac:dyDescent="0.25">
      <c r="A5" s="62" t="s">
        <v>80</v>
      </c>
      <c r="B5" s="62" t="s">
        <v>1156</v>
      </c>
      <c r="C5" s="101" t="s">
        <v>1526</v>
      </c>
    </row>
    <row r="6" spans="1:3" ht="272.25" customHeight="1" x14ac:dyDescent="0.25">
      <c r="A6" s="1" t="s">
        <v>1157</v>
      </c>
      <c r="B6" s="65" t="s">
        <v>2700</v>
      </c>
      <c r="C6" s="568" t="s">
        <v>3430</v>
      </c>
    </row>
    <row r="7" spans="1:3" ht="63" customHeight="1" x14ac:dyDescent="0.25">
      <c r="A7" s="1" t="s">
        <v>1158</v>
      </c>
      <c r="B7" s="65" t="s">
        <v>2702</v>
      </c>
      <c r="C7" s="568" t="s">
        <v>3431</v>
      </c>
    </row>
    <row r="8" spans="1:3" ht="63" customHeight="1" x14ac:dyDescent="0.25">
      <c r="A8" s="1" t="s">
        <v>1159</v>
      </c>
      <c r="B8" s="65" t="s">
        <v>2701</v>
      </c>
      <c r="C8" s="568" t="s">
        <v>3432</v>
      </c>
    </row>
    <row r="9" spans="1:3" x14ac:dyDescent="0.25">
      <c r="A9" s="1" t="s">
        <v>1160</v>
      </c>
      <c r="B9" s="65" t="s">
        <v>1161</v>
      </c>
      <c r="C9" s="569" t="s">
        <v>3433</v>
      </c>
    </row>
    <row r="10" spans="1:3" ht="33.75" customHeight="1" x14ac:dyDescent="0.25">
      <c r="A10" s="1" t="s">
        <v>1162</v>
      </c>
      <c r="B10" s="65" t="s">
        <v>1374</v>
      </c>
      <c r="C10" s="569" t="s">
        <v>3434</v>
      </c>
    </row>
    <row r="11" spans="1:3" ht="111.75" customHeight="1" x14ac:dyDescent="0.25">
      <c r="A11" s="1" t="s">
        <v>1163</v>
      </c>
      <c r="B11" s="65" t="s">
        <v>1164</v>
      </c>
      <c r="C11" s="569" t="s">
        <v>3435</v>
      </c>
    </row>
    <row r="12" spans="1:3" ht="180.75" customHeight="1" x14ac:dyDescent="0.25">
      <c r="A12" s="1" t="s">
        <v>1165</v>
      </c>
      <c r="B12" s="65" t="s">
        <v>2634</v>
      </c>
      <c r="C12" s="569" t="s">
        <v>3436</v>
      </c>
    </row>
    <row r="13" spans="1:3" ht="30" x14ac:dyDescent="0.25">
      <c r="A13" s="1" t="s">
        <v>1167</v>
      </c>
      <c r="B13" s="65" t="s">
        <v>1166</v>
      </c>
      <c r="C13" s="569" t="s">
        <v>3437</v>
      </c>
    </row>
    <row r="14" spans="1:3" ht="77.25" customHeight="1" x14ac:dyDescent="0.25">
      <c r="A14" s="1" t="s">
        <v>1169</v>
      </c>
      <c r="B14" s="65" t="s">
        <v>1168</v>
      </c>
      <c r="C14" s="569" t="s">
        <v>3438</v>
      </c>
    </row>
    <row r="15" spans="1:3" ht="60" x14ac:dyDescent="0.25">
      <c r="A15" s="1" t="s">
        <v>1171</v>
      </c>
      <c r="B15" s="65" t="s">
        <v>1170</v>
      </c>
      <c r="C15" s="569" t="s">
        <v>3439</v>
      </c>
    </row>
    <row r="16" spans="1:3" x14ac:dyDescent="0.25">
      <c r="A16" s="1" t="s">
        <v>1173</v>
      </c>
      <c r="B16" s="65" t="s">
        <v>1172</v>
      </c>
      <c r="C16" s="569" t="s">
        <v>3440</v>
      </c>
    </row>
    <row r="17" spans="1:3" ht="30" customHeight="1" x14ac:dyDescent="0.25">
      <c r="A17" s="1" t="s">
        <v>1175</v>
      </c>
      <c r="B17" s="69" t="s">
        <v>1174</v>
      </c>
      <c r="C17" s="569" t="s">
        <v>3441</v>
      </c>
    </row>
    <row r="18" spans="1:3" ht="105" x14ac:dyDescent="0.25">
      <c r="A18" s="1" t="s">
        <v>1177</v>
      </c>
      <c r="B18" s="69" t="s">
        <v>1176</v>
      </c>
      <c r="C18" s="569" t="s">
        <v>3442</v>
      </c>
    </row>
    <row r="19" spans="1:3" x14ac:dyDescent="0.25">
      <c r="A19" s="1" t="s">
        <v>2633</v>
      </c>
      <c r="B19" s="69" t="s">
        <v>1178</v>
      </c>
      <c r="C19" s="569" t="s">
        <v>3445</v>
      </c>
    </row>
    <row r="20" spans="1:3" ht="150" x14ac:dyDescent="0.25">
      <c r="A20" s="1" t="s">
        <v>2635</v>
      </c>
      <c r="B20" s="65" t="s">
        <v>2632</v>
      </c>
      <c r="C20" s="569" t="s">
        <v>3443</v>
      </c>
    </row>
    <row r="21" spans="1:3" ht="30" x14ac:dyDescent="0.25">
      <c r="A21" s="1" t="s">
        <v>1179</v>
      </c>
      <c r="B21" s="571" t="s">
        <v>3446</v>
      </c>
      <c r="C21" s="570" t="s">
        <v>3444</v>
      </c>
    </row>
    <row r="22" spans="1:3" x14ac:dyDescent="0.25">
      <c r="A22" s="1" t="s">
        <v>1180</v>
      </c>
      <c r="B22" s="204"/>
      <c r="C22" s="204"/>
    </row>
    <row r="23" spans="1:3" outlineLevel="1" x14ac:dyDescent="0.25">
      <c r="A23" s="1" t="s">
        <v>1181</v>
      </c>
      <c r="B23" s="163"/>
      <c r="C23" s="163"/>
    </row>
    <row r="24" spans="1:3" outlineLevel="1" x14ac:dyDescent="0.25">
      <c r="A24" s="1" t="s">
        <v>1182</v>
      </c>
      <c r="B24" s="94"/>
      <c r="C24" s="163"/>
    </row>
    <row r="25" spans="1:3" outlineLevel="1" x14ac:dyDescent="0.25">
      <c r="A25" s="1" t="s">
        <v>1183</v>
      </c>
      <c r="B25" s="94"/>
      <c r="C25" s="163"/>
    </row>
    <row r="26" spans="1:3" outlineLevel="1" x14ac:dyDescent="0.25">
      <c r="A26" s="1" t="s">
        <v>2296</v>
      </c>
      <c r="B26" s="94"/>
      <c r="C26" s="163"/>
    </row>
    <row r="27" spans="1:3" outlineLevel="1" x14ac:dyDescent="0.25">
      <c r="A27" s="1" t="s">
        <v>2297</v>
      </c>
      <c r="B27" s="94"/>
      <c r="C27" s="163"/>
    </row>
    <row r="28" spans="1:3" ht="18.75" outlineLevel="1" x14ac:dyDescent="0.25">
      <c r="A28" s="62"/>
      <c r="B28" s="62" t="s">
        <v>2230</v>
      </c>
      <c r="C28" s="101" t="s">
        <v>1526</v>
      </c>
    </row>
    <row r="29" spans="1:3" outlineLevel="1" x14ac:dyDescent="0.25">
      <c r="A29" s="1" t="s">
        <v>1185</v>
      </c>
      <c r="B29" s="65" t="s">
        <v>2228</v>
      </c>
      <c r="C29" s="163"/>
    </row>
    <row r="30" spans="1:3" outlineLevel="1" x14ac:dyDescent="0.25">
      <c r="A30" s="1" t="s">
        <v>1188</v>
      </c>
      <c r="B30" s="65" t="s">
        <v>2229</v>
      </c>
      <c r="C30" s="163"/>
    </row>
    <row r="31" spans="1:3" outlineLevel="1" x14ac:dyDescent="0.25">
      <c r="A31" s="1" t="s">
        <v>1191</v>
      </c>
      <c r="B31" s="65" t="s">
        <v>2227</v>
      </c>
      <c r="C31" s="163"/>
    </row>
    <row r="32" spans="1:3" ht="30" outlineLevel="1" x14ac:dyDescent="0.25">
      <c r="A32" s="1" t="s">
        <v>1194</v>
      </c>
      <c r="B32" s="206" t="s">
        <v>3002</v>
      </c>
      <c r="C32" s="163"/>
    </row>
    <row r="33" spans="1:3" outlineLevel="1" x14ac:dyDescent="0.25">
      <c r="A33" s="1" t="s">
        <v>1195</v>
      </c>
      <c r="B33" s="205"/>
      <c r="C33" s="163"/>
    </row>
    <row r="34" spans="1:3" outlineLevel="1" x14ac:dyDescent="0.25">
      <c r="A34" s="1" t="s">
        <v>1512</v>
      </c>
      <c r="B34" s="205"/>
      <c r="C34" s="163"/>
    </row>
    <row r="35" spans="1:3" outlineLevel="1" x14ac:dyDescent="0.25">
      <c r="A35" s="1" t="s">
        <v>2241</v>
      </c>
      <c r="B35" s="205"/>
      <c r="C35" s="163"/>
    </row>
    <row r="36" spans="1:3" outlineLevel="1" x14ac:dyDescent="0.25">
      <c r="A36" s="1" t="s">
        <v>2242</v>
      </c>
      <c r="B36" s="205"/>
      <c r="C36" s="163"/>
    </row>
    <row r="37" spans="1:3" outlineLevel="1" x14ac:dyDescent="0.25">
      <c r="A37" s="1" t="s">
        <v>2243</v>
      </c>
      <c r="B37" s="205"/>
      <c r="C37" s="163"/>
    </row>
    <row r="38" spans="1:3" outlineLevel="1" x14ac:dyDescent="0.25">
      <c r="A38" s="1" t="s">
        <v>2244</v>
      </c>
      <c r="B38" s="205"/>
      <c r="C38" s="163"/>
    </row>
    <row r="39" spans="1:3" outlineLevel="1" x14ac:dyDescent="0.25">
      <c r="A39" s="1" t="s">
        <v>2245</v>
      </c>
      <c r="B39" s="205"/>
      <c r="C39" s="163"/>
    </row>
    <row r="40" spans="1:3" outlineLevel="1" x14ac:dyDescent="0.25">
      <c r="A40" s="1" t="s">
        <v>2246</v>
      </c>
      <c r="B40"/>
      <c r="C40" s="163"/>
    </row>
    <row r="41" spans="1:3" outlineLevel="1" x14ac:dyDescent="0.25">
      <c r="A41" s="1" t="s">
        <v>2247</v>
      </c>
      <c r="B41" s="205"/>
      <c r="C41" s="163"/>
    </row>
    <row r="42" spans="1:3" outlineLevel="1" x14ac:dyDescent="0.25">
      <c r="A42" s="1" t="s">
        <v>2248</v>
      </c>
      <c r="B42" s="205"/>
      <c r="C42" s="163"/>
    </row>
    <row r="43" spans="1:3" outlineLevel="1" x14ac:dyDescent="0.25">
      <c r="A43" s="1" t="s">
        <v>2249</v>
      </c>
      <c r="B43" s="205"/>
      <c r="C43" s="163"/>
    </row>
    <row r="44" spans="1:3" ht="18.75" x14ac:dyDescent="0.25">
      <c r="A44" s="62"/>
      <c r="B44" s="62" t="s">
        <v>2231</v>
      </c>
      <c r="C44" s="101" t="s">
        <v>1184</v>
      </c>
    </row>
    <row r="45" spans="1:3" x14ac:dyDescent="0.25">
      <c r="A45" s="1" t="s">
        <v>1196</v>
      </c>
      <c r="B45" s="69" t="s">
        <v>1186</v>
      </c>
      <c r="C45" s="51" t="s">
        <v>1187</v>
      </c>
    </row>
    <row r="46" spans="1:3" x14ac:dyDescent="0.25">
      <c r="A46" s="1" t="s">
        <v>2233</v>
      </c>
      <c r="B46" s="69" t="s">
        <v>1189</v>
      </c>
      <c r="C46" s="51" t="s">
        <v>1190</v>
      </c>
    </row>
    <row r="47" spans="1:3" x14ac:dyDescent="0.25">
      <c r="A47" s="1" t="s">
        <v>2234</v>
      </c>
      <c r="B47" s="69" t="s">
        <v>1192</v>
      </c>
      <c r="C47" s="51" t="s">
        <v>1193</v>
      </c>
    </row>
    <row r="48" spans="1:3" outlineLevel="1" x14ac:dyDescent="0.25">
      <c r="A48" s="1" t="s">
        <v>1197</v>
      </c>
      <c r="B48" s="206" t="s">
        <v>3047</v>
      </c>
      <c r="C48" s="163" t="s">
        <v>1474</v>
      </c>
    </row>
    <row r="49" spans="1:3" outlineLevel="1" x14ac:dyDescent="0.25">
      <c r="A49" s="1" t="s">
        <v>1198</v>
      </c>
      <c r="B49" s="178"/>
      <c r="C49" s="163"/>
    </row>
    <row r="50" spans="1:3" outlineLevel="1" x14ac:dyDescent="0.25">
      <c r="A50" s="1" t="s">
        <v>1199</v>
      </c>
      <c r="B50" s="206"/>
      <c r="C50" s="163"/>
    </row>
    <row r="51" spans="1:3" ht="18.75" x14ac:dyDescent="0.25">
      <c r="A51" s="62"/>
      <c r="B51" s="62" t="s">
        <v>2232</v>
      </c>
      <c r="C51" s="101" t="s">
        <v>1526</v>
      </c>
    </row>
    <row r="52" spans="1:3" ht="201.75" customHeight="1" x14ac:dyDescent="0.25">
      <c r="A52" s="1" t="s">
        <v>2235</v>
      </c>
      <c r="B52" s="572" t="s">
        <v>3447</v>
      </c>
      <c r="C52" s="568" t="s">
        <v>3448</v>
      </c>
    </row>
    <row r="53" spans="1:3" ht="200.25" customHeight="1" x14ac:dyDescent="0.25">
      <c r="A53" s="1" t="s">
        <v>2236</v>
      </c>
      <c r="B53" s="206" t="s">
        <v>3232</v>
      </c>
      <c r="C53" s="569" t="s">
        <v>3449</v>
      </c>
    </row>
    <row r="54" spans="1:3" x14ac:dyDescent="0.25">
      <c r="A54" s="1" t="s">
        <v>2237</v>
      </c>
      <c r="B54" s="206" t="s">
        <v>3464</v>
      </c>
      <c r="C54" s="569" t="s">
        <v>3465</v>
      </c>
    </row>
    <row r="55" spans="1:3" x14ac:dyDescent="0.25">
      <c r="A55" s="1" t="s">
        <v>2238</v>
      </c>
      <c r="B55" s="178"/>
      <c r="C55" s="204"/>
    </row>
    <row r="56" spans="1:3" x14ac:dyDescent="0.25">
      <c r="A56" s="1" t="s">
        <v>2239</v>
      </c>
      <c r="B56" s="178"/>
      <c r="C56" s="204"/>
    </row>
    <row r="57" spans="1:3" x14ac:dyDescent="0.25">
      <c r="A57" s="1" t="s">
        <v>2240</v>
      </c>
      <c r="B57" s="178"/>
      <c r="C57" s="204"/>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2016-05-20T08:25:54Z</cp:lastPrinted>
  <dcterms:created xsi:type="dcterms:W3CDTF">2016-04-21T08:07:20Z</dcterms:created>
  <dcterms:modified xsi:type="dcterms:W3CDTF">2024-09-11T15:05:37Z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2024-03-15T18:29:57Z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b9dbf6b5-0d0d-46eb-a173-783673060372</vt:lpwstr>
  </property>
  <property fmtid="{D5CDD505-2E9C-101B-9397-08002B2CF9AE}" pid="10" name="MSIP_Label_0cf00cb3-7a5d-4674-b157-6d675423df49_ContentBits">
    <vt:lpwstr>0</vt:lpwstr>
  </property>
</Properties>
</file>